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blaha\Desktop\STAVBY\Nová složka\"/>
    </mc:Choice>
  </mc:AlternateContent>
  <bookViews>
    <workbookView xWindow="0" yWindow="0" windowWidth="0" windowHeight="0"/>
  </bookViews>
  <sheets>
    <sheet name="Rekapitulace stavby" sheetId="1" r:id="rId1"/>
    <sheet name="08-2025 - Oprava střechy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'08-2025 - Oprava střechy'!$C$118:$K$186</definedName>
    <definedName name="_xlnm.Print_Area" localSheetId="1">'08-2025 - Oprava střechy'!$C$4:$J$76,'08-2025 - Oprava střechy'!$C$82:$J$102,'08-2025 - Oprava střechy'!$C$108:$J$186</definedName>
    <definedName name="_xlnm.Print_Titles" localSheetId="1">'08-2025 - Oprava střechy'!$118:$118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8"/>
  <c r="BH178"/>
  <c r="BG178"/>
  <c r="BE178"/>
  <c r="T178"/>
  <c r="R178"/>
  <c r="P178"/>
  <c r="BI176"/>
  <c r="BH176"/>
  <c r="BG176"/>
  <c r="BE176"/>
  <c r="T176"/>
  <c r="R176"/>
  <c r="P176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F113"/>
  <c r="E111"/>
  <c r="F87"/>
  <c r="E85"/>
  <c r="J22"/>
  <c r="E22"/>
  <c r="J116"/>
  <c r="J21"/>
  <c r="J19"/>
  <c r="E19"/>
  <c r="J115"/>
  <c r="J18"/>
  <c r="J16"/>
  <c r="E16"/>
  <c r="F116"/>
  <c r="J15"/>
  <c r="J13"/>
  <c r="E13"/>
  <c r="F115"/>
  <c r="J12"/>
  <c r="J10"/>
  <c r="J113"/>
  <c i="1" r="L90"/>
  <c r="AM90"/>
  <c r="AM89"/>
  <c r="L89"/>
  <c r="AM87"/>
  <c r="L87"/>
  <c r="L85"/>
  <c r="L84"/>
  <c i="2" r="BK173"/>
  <c r="BK171"/>
  <c r="BK142"/>
  <c r="BK136"/>
  <c r="J128"/>
  <c r="BK185"/>
  <c r="J185"/>
  <c r="BK140"/>
  <c r="BK132"/>
  <c r="J124"/>
  <c r="BK178"/>
  <c r="J162"/>
  <c r="BK152"/>
  <c r="J148"/>
  <c r="F34"/>
  <c r="J169"/>
  <c r="J140"/>
  <c r="J136"/>
  <c r="BK128"/>
  <c r="BK126"/>
  <c r="J122"/>
  <c r="J181"/>
  <c r="BK164"/>
  <c r="BK160"/>
  <c r="BK158"/>
  <c r="J154"/>
  <c r="J150"/>
  <c r="J146"/>
  <c r="F31"/>
  <c r="J173"/>
  <c r="BK169"/>
  <c r="J167"/>
  <c r="BK138"/>
  <c r="J132"/>
  <c r="BK122"/>
  <c r="J178"/>
  <c r="J164"/>
  <c r="J156"/>
  <c i="1" r="AS94"/>
  <c i="2" r="J144"/>
  <c r="J183"/>
  <c r="J171"/>
  <c r="J142"/>
  <c r="J134"/>
  <c r="BK124"/>
  <c r="J176"/>
  <c r="BK156"/>
  <c r="BK183"/>
  <c r="BK134"/>
  <c r="BK181"/>
  <c r="BK162"/>
  <c r="J152"/>
  <c r="F33"/>
  <c r="J31"/>
  <c r="BK150"/>
  <c r="F35"/>
  <c r="J138"/>
  <c r="J126"/>
  <c r="BK167"/>
  <c r="J158"/>
  <c r="BK146"/>
  <c r="BK176"/>
  <c r="J160"/>
  <c r="BK154"/>
  <c r="BK148"/>
  <c r="BK144"/>
  <c l="1" r="BK121"/>
  <c r="J121"/>
  <c r="J96"/>
  <c r="T121"/>
  <c r="T120"/>
  <c r="P131"/>
  <c r="T166"/>
  <c r="R121"/>
  <c r="R120"/>
  <c r="BK175"/>
  <c r="J175"/>
  <c r="J100"/>
  <c r="T131"/>
  <c r="T130"/>
  <c r="P180"/>
  <c r="P121"/>
  <c r="P120"/>
  <c r="R131"/>
  <c r="BK166"/>
  <c r="J166"/>
  <c r="J99"/>
  <c r="R166"/>
  <c r="P175"/>
  <c r="R175"/>
  <c r="T175"/>
  <c r="T180"/>
  <c r="BK131"/>
  <c r="J131"/>
  <c r="J98"/>
  <c r="P166"/>
  <c r="BK180"/>
  <c r="J180"/>
  <c r="J101"/>
  <c r="R180"/>
  <c r="J87"/>
  <c r="F89"/>
  <c r="J89"/>
  <c r="F90"/>
  <c i="1" r="AV95"/>
  <c i="2" r="BF142"/>
  <c r="BF144"/>
  <c r="BF148"/>
  <c r="BF183"/>
  <c i="1" r="BC95"/>
  <c i="2" r="BF146"/>
  <c r="BF150"/>
  <c r="BF152"/>
  <c r="BF154"/>
  <c r="BF156"/>
  <c r="BF158"/>
  <c r="BF160"/>
  <c r="BF162"/>
  <c r="BF173"/>
  <c r="BF176"/>
  <c r="BF178"/>
  <c r="BF185"/>
  <c i="1" r="AZ95"/>
  <c i="2" r="J90"/>
  <c r="BF122"/>
  <c r="BF124"/>
  <c r="BF126"/>
  <c r="BF128"/>
  <c r="BF132"/>
  <c r="BF134"/>
  <c r="BF136"/>
  <c r="BF138"/>
  <c r="BF140"/>
  <c r="BF164"/>
  <c r="BF167"/>
  <c r="BF169"/>
  <c r="BF171"/>
  <c r="BF181"/>
  <c i="1" r="BB95"/>
  <c r="BD95"/>
  <c r="BB94"/>
  <c r="W31"/>
  <c r="AZ94"/>
  <c r="AV94"/>
  <c r="AK29"/>
  <c r="BC94"/>
  <c r="W32"/>
  <c r="BD94"/>
  <c r="W33"/>
  <c i="2" l="1" r="P130"/>
  <c r="P119"/>
  <c i="1" r="AU95"/>
  <c i="2" r="T119"/>
  <c r="R130"/>
  <c r="R119"/>
  <c r="BK120"/>
  <c r="J120"/>
  <c r="J95"/>
  <c r="BK130"/>
  <c r="J130"/>
  <c r="J97"/>
  <c i="1" r="W29"/>
  <c r="AX94"/>
  <c i="2" r="F32"/>
  <c i="1" r="BA95"/>
  <c r="BA94"/>
  <c r="W30"/>
  <c r="AU94"/>
  <c i="2" r="J32"/>
  <c i="1" r="AW95"/>
  <c r="AT95"/>
  <c r="AY94"/>
  <c i="2" l="1" r="BK119"/>
  <c r="J119"/>
  <c r="J94"/>
  <c i="1" r="AW94"/>
  <c r="AK30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<sst xmlns="http://schemas.openxmlformats.org/spreadsheetml/2006/main">
  <si>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</si>
  <si>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</si>
  <si>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</si>
  <si>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</si>
  <si>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</si>
  <si>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{5bfc0d5e-2817-4008-ba15-888f24c33978}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</si>
  <si>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</si>
  <si>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</si>
  <si>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</si>
  <si>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</si>
  <si>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</si>
  <si>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0,001</t>
  </si>
  <si>
    <t>Kód:</t>
  </si>
  <si>
    <t>08/2025</t>
  </si>
  <si>
    <t>Stavba:</t>
  </si>
  <si>
    <t>Oprava střechy</t>
  </si>
  <si>
    <t>KSO:</t>
  </si>
  <si>
    <t>CC-CZ:</t>
  </si>
  <si>
    <t>Místo:</t>
  </si>
  <si>
    <t xml:space="preserve"> </t>
  </si>
  <si>
    <t>Datum:</t>
  </si>
  <si>
    <t>7. 2. 2025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</si>
  <si>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</si>
  <si>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</si>
  <si>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</si>
  <si>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</si>
  <si>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</si>
  <si>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</si>
  <si>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</si>
  <si>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</si>
  <si>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</si>
  <si>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</si>
  <si>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</si>
  <si>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</si>
  <si>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</si>
  <si>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</si>
  <si>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</si>
  <si>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</si>
  <si>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</si>
  <si>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</si>
  <si>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</si>
  <si>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</si>
  <si>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</si>
  <si>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</si>
  <si>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</si>
  <si>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</si>
  <si>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</si>
  <si>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</si>
  <si>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</si>
  <si>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</si>
  <si>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</si>
  <si>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</si>
  <si>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</si>
  <si>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</si>
  <si>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</si>
  <si>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</si>
  <si>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</si>
  <si>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</si>
  <si>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</si>
  <si>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</si>
  <si>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</si>
  <si>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</si>
  <si>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</si>
  <si>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</si>
  <si>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</si>
  <si>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</si>
  <si>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</si>
  <si>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</si>
  <si>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</si>
  <si>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</si>
  <si>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</si>
  <si>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</si>
  <si>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</si>
  <si>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</si>
  <si>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</si>
  <si>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</si>
  <si>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</si>
  <si>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</si>
  <si>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</si>
  <si>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</si>
  <si>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</si>
  <si>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</si>
  <si>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</si>
  <si>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</si>
  <si>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Přesun sutě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</si>
  <si>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</si>
  <si>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</si>
  <si>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</si>
  <si>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</si>
  <si>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764 - Konstrukce klempířské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</si>
  <si>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</si>
  <si>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</si>
  <si>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</si>
  <si>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</si>
  <si>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</si>
  <si>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</si>
  <si>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</si>
  <si>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</si>
  <si>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</si>
  <si>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</si>
  <si>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</si>
  <si>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</si>
  <si>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</si>
  <si>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</si>
  <si>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</si>
  <si>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</si>
  <si>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</si>
  <si>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</si>
  <si>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39</t>
  </si>
  <si>
    <t>K</t>
  </si>
  <si>
    <t>997013157</t>
  </si>
  <si>
    <t>Vnitrostaveništní doprava suti a vybouraných hmot pro budovy v přes 21 do 24 m s omezením mechanizace</t>
  </si>
  <si>
    <t>t</t>
  </si>
  <si>
    <t>4</t>
  </si>
  <si>
    <t>2</t>
  </si>
  <si>
    <t>-1898508849</t>
  </si>
  <si>
    <t>PP</t>
  </si>
  <si>
    <t>Vnitrostaveništní doprava suti a vybouraných hmot vodorovně do 50 m s naložením s omezením mechanizace pro budovy a haly výšky přes 21 do 24 m</t>
  </si>
  <si>
    <t>36</t>
  </si>
  <si>
    <t>997013501</t>
  </si>
  <si>
    <t>Odvoz suti a vybouraných hmot na skládku nebo meziskládku se složením, na vzdálenost do 1 km</t>
  </si>
  <si>
    <t>-2026101335</t>
  </si>
  <si>
    <t>37</t>
  </si>
  <si>
    <t>997013509</t>
  </si>
  <si>
    <t>Odvoz suti a vybouraných hmot na skládku nebo meziskládku se složením, na vzdálenost Příplatek k ceně za každý další započatý 1 km přes 1 km</t>
  </si>
  <si>
    <t>1603488873</t>
  </si>
  <si>
    <t>38</t>
  </si>
  <si>
    <t>997013813</t>
  </si>
  <si>
    <t>Poplatek za uložení na skládce (skládkovné) stavebního odpadu z plastických hmot kód odpadu 17 02 03</t>
  </si>
  <si>
    <t>40732859</t>
  </si>
  <si>
    <t>Poplatek za uložení stavebního odpadu na skládce (skládkovné) z plastických hmot zatříděného do Katalogu odpadů pod kódem 17 02 03</t>
  </si>
  <si>
    <t>PSV</t>
  </si>
  <si>
    <t>Práce a dodávky PSV</t>
  </si>
  <si>
    <t>712</t>
  </si>
  <si>
    <t>Povlakové krytiny</t>
  </si>
  <si>
    <t>34</t>
  </si>
  <si>
    <t>712363823</t>
  </si>
  <si>
    <t>Odstranění povlakové krytiny mechanicky kotvené do betonu, budova v přes 18 m</t>
  </si>
  <si>
    <t>m2</t>
  </si>
  <si>
    <t>16</t>
  </si>
  <si>
    <t>-1591997268</t>
  </si>
  <si>
    <t>Odstranění povlakové krytiny střech plochých do 10° s mechanicky kotvenou izolací pro jakoukoli tloušťku izolace budovy výšky přes 18 m, kotvené do betonu</t>
  </si>
  <si>
    <t>42</t>
  </si>
  <si>
    <t>712340833</t>
  </si>
  <si>
    <t>Odstranění povlakové krytiny střech do 10° z pásů NAIP přitavených v plné ploše třívrstvé</t>
  </si>
  <si>
    <t>2035555069</t>
  </si>
  <si>
    <t>Odstranění povlakové krytiny střech plochých do 10° z přitavených pásů NAIP v plné ploše třívrstvé</t>
  </si>
  <si>
    <t>712311101</t>
  </si>
  <si>
    <t>Provedení povlakové krytiny střech do 10° za studena lakem penetračním nebo asfaltovým</t>
  </si>
  <si>
    <t>1518624351</t>
  </si>
  <si>
    <t>M</t>
  </si>
  <si>
    <t>11163150</t>
  </si>
  <si>
    <t>Penetrace Bauder Burkolit 30l</t>
  </si>
  <si>
    <t>ks</t>
  </si>
  <si>
    <t>32</t>
  </si>
  <si>
    <t>-1185658429</t>
  </si>
  <si>
    <t>lak penetrační asfaltový</t>
  </si>
  <si>
    <t>3</t>
  </si>
  <si>
    <t>712341559</t>
  </si>
  <si>
    <t>Provedení povlakové krytiny střech do 10° pásy NAIP přitavením v plné ploše</t>
  </si>
  <si>
    <t>-763587111</t>
  </si>
  <si>
    <t>62853004</t>
  </si>
  <si>
    <t>pás asfaltovýBauder super AL-E</t>
  </si>
  <si>
    <t>-663048754</t>
  </si>
  <si>
    <t>pás asfaltový natavitelný modifikovaný SBS s vložkou ze skleněné tkaniny a spalitelnou PE fólií nebo jemnozrnným minerálním posypem na horním povrchu tl 4,0mm</t>
  </si>
  <si>
    <t>24</t>
  </si>
  <si>
    <t>712363115</t>
  </si>
  <si>
    <t>Provedení povlakové krytiny střech do 10° zaizolování prostupů kruhového průřezu D do 300 mm</t>
  </si>
  <si>
    <t>kus</t>
  </si>
  <si>
    <t>-692423697</t>
  </si>
  <si>
    <t>Provedení povlakové krytiny střech plochých do 10° fólií ostatní činnosti při pokládání hydroizolačních fólií (materiál ve specifikaci) zaizolování prostupů střešní rovinou kruhový průřez, průměr do 300 mm</t>
  </si>
  <si>
    <t>25</t>
  </si>
  <si>
    <t>28342023</t>
  </si>
  <si>
    <t>manžeta těsnící pro prostupy hydroizolací z PVC otevřená kruhová vnitřní průměr 15-35</t>
  </si>
  <si>
    <t>-2040206913</t>
  </si>
  <si>
    <t>26</t>
  </si>
  <si>
    <t>28342054</t>
  </si>
  <si>
    <t>komínek střešní odvětrávací s integrovanou manžetou z PVC DN 125</t>
  </si>
  <si>
    <t>444847860</t>
  </si>
  <si>
    <t>27</t>
  </si>
  <si>
    <t>28322071</t>
  </si>
  <si>
    <t>roh vnější/vnitřní pro střešní fólie mPVC šedá</t>
  </si>
  <si>
    <t>930465095</t>
  </si>
  <si>
    <t>roh vnější pro střešní fólie mPVC šedá</t>
  </si>
  <si>
    <t>28</t>
  </si>
  <si>
    <t>712363352</t>
  </si>
  <si>
    <t>Povlakové krytiny střech do 10° z tvarovaných poplastovaných lišt délky 2 m koutová lišta vnitřní rš 100 mm</t>
  </si>
  <si>
    <t>m</t>
  </si>
  <si>
    <t>-504086105</t>
  </si>
  <si>
    <t>Povlakové krytiny střech plochých do 10° z tvarovaných poplastovaných lišt pro mPVC vnitřní koutová lišta rš 100 mm</t>
  </si>
  <si>
    <t>29</t>
  </si>
  <si>
    <t>712363353</t>
  </si>
  <si>
    <t>Povlakové krytiny střech do 10° z tvarovaných poplastovaných lišt délky 2 m koutová lišta vnější rš 100 mm</t>
  </si>
  <si>
    <t>1746341034</t>
  </si>
  <si>
    <t>Povlakové krytiny střech plochých do 10° z tvarovaných poplastovaných lišt pro mPVC vnější koutová lišta rš 100 mm</t>
  </si>
  <si>
    <t>18</t>
  </si>
  <si>
    <t>712363464</t>
  </si>
  <si>
    <t>Provedení povlak krytiny mechanicky kotvenou do betonu TI tl přes 100 do 140 mm vnitřní pole, budova v přes 18 m</t>
  </si>
  <si>
    <t>1263597322</t>
  </si>
  <si>
    <t>Provedení povlakové krytiny střech plochých do 10° z mechanicky kotvených hydroizolačních fólií včetně položení fólie a horkovzdušného svaření tl. tepelné izolace přes 100 do 140 mm budovy výšky přes 18 m, kotvené do betonu vnitřní pole</t>
  </si>
  <si>
    <t>19</t>
  </si>
  <si>
    <t>28322013</t>
  </si>
  <si>
    <t>fólie hydroizolační střešní Bauder FPO Thermoplan T15 mechanicky kotvená - životnost 50 let</t>
  </si>
  <si>
    <t>-380155542</t>
  </si>
  <si>
    <t>fólie hydroizolační střešní mPVC mechanicky kotvená barevná tl 1,5mm</t>
  </si>
  <si>
    <t>20</t>
  </si>
  <si>
    <t>712363465</t>
  </si>
  <si>
    <t>Provedení povlak krytiny mechanicky kotvenou do betonu TI tl přes 100 do 140 mm krajní pole, budova v přes 18 m</t>
  </si>
  <si>
    <t>-1571974977</t>
  </si>
  <si>
    <t>Provedení povlakové krytiny střech plochých do 10° z mechanicky kotvených hydroizolačních fólií včetně položení fólie a horkovzdušného svaření tl. tepelné izolace přes 100 do 140 mm budovy výšky přes 18 m, kotvené do betonu krajní pole</t>
  </si>
  <si>
    <t>712363566</t>
  </si>
  <si>
    <t>Provedení povlak krytiny mechanicky kotvenou do betonu TI tl přes 100 do 140 mm rohové pole, budova v přes 18 m</t>
  </si>
  <si>
    <t>1586938702</t>
  </si>
  <si>
    <t>Provedení povlakové krytiny střech plochých do 10° z mechanicky kotvených hydroizolačních fólií včetně položení fólie a horkovzdušného svaření tl. tepelné izolace přes 200 do 240 mm budovy výšky přes 18 m, kotvené do betonu rohové pole</t>
  </si>
  <si>
    <t>9</t>
  </si>
  <si>
    <t>998712204</t>
  </si>
  <si>
    <t>Přesun hmot procentní pro krytiny povlakové v objektech v přes 24 do 36 m</t>
  </si>
  <si>
    <t>%</t>
  </si>
  <si>
    <t>1376709672</t>
  </si>
  <si>
    <t>Přesun hmot pro povlakové krytiny stanovený procentní sazbou (%) z ceny vodorovná dopravní vzdálenost do 50 m základní v objektech výšky přes 24 do 36 m</t>
  </si>
  <si>
    <t>713</t>
  </si>
  <si>
    <t>Izolace tepelné</t>
  </si>
  <si>
    <t>713141412</t>
  </si>
  <si>
    <t>Přikotvení tepelné izolace teleskopickými hmoždinkami do betonu jednospádových klínů pro tl izolace přes 90 do 130 mm</t>
  </si>
  <si>
    <t>-1953964690</t>
  </si>
  <si>
    <t>Montáž tepelné izolace střech plochých mechanické přikotvení spádových klínů teleskopickými hmoždinkami včetně dodávky teleskopických hmoždinek, bez položení tepelné izolace pro jednospádové klíny v ploše, tl. izolace přes 90 do 130 mm</t>
  </si>
  <si>
    <t>23</t>
  </si>
  <si>
    <t>28376142</t>
  </si>
  <si>
    <t xml:space="preserve">klín izolační spád do 5% Bauder </t>
  </si>
  <si>
    <t>m3</t>
  </si>
  <si>
    <t>1279787420</t>
  </si>
  <si>
    <t>klín izolační spád do 5% EPS 150</t>
  </si>
  <si>
    <t>41</t>
  </si>
  <si>
    <t>713151821</t>
  </si>
  <si>
    <t>Odstranění tepelné izolace střech šikmých volně kladené mezi krokve z polystyrenu suchého tl do 100 mm</t>
  </si>
  <si>
    <t>1432919452</t>
  </si>
  <si>
    <t>Odstranění tepelné izolace střech šikmých nebo nadstřešních částí z rohoží, pásů, dílců, desek, bloků mezi krokve nebo pod krokve volně položených z polystyrenu suchého, tloušťka izolace do 100 mm</t>
  </si>
  <si>
    <t>14</t>
  </si>
  <si>
    <t>998713203</t>
  </si>
  <si>
    <t>Přesun hmot procentní pro izolace tepelné v objektech v přes 12 do 24 m</t>
  </si>
  <si>
    <t>-1121838077</t>
  </si>
  <si>
    <t>Přesun hmot pro izolace tepelné stanovený procentní sazbou (%) z ceny vodorovná dopravní vzdálenost do 50 m s užitím mechanizace v objektech výšky přes 12 do 24 m</t>
  </si>
  <si>
    <t>721</t>
  </si>
  <si>
    <t>Zdravotechnika - vnitřní kanalizace</t>
  </si>
  <si>
    <t>30</t>
  </si>
  <si>
    <t>721233113</t>
  </si>
  <si>
    <t>Střešní vtok polypropylen PP pro ploché střechy svislý odtok DN 125</t>
  </si>
  <si>
    <t>-868258634</t>
  </si>
  <si>
    <t>Střešní vtoky (vpusti) polypropylenové (PP) pro ploché střechy s odtokem svislým DN 125</t>
  </si>
  <si>
    <t>31</t>
  </si>
  <si>
    <t>998721203</t>
  </si>
  <si>
    <t>Přesun hmot procentní pro vnitřní kanalizaci v objektech v přes 12 do 24 m</t>
  </si>
  <si>
    <t>-1087579728</t>
  </si>
  <si>
    <t>Přesun hmot pro vnitřní kanalizaci stanovený procentní sazbou (%) z ceny vodorovná dopravní vzdálenost do 50 m základní v objektech výšky přes 12 do 24 m</t>
  </si>
  <si>
    <t>764</t>
  </si>
  <si>
    <t>Konstrukce klempířské</t>
  </si>
  <si>
    <t>15</t>
  </si>
  <si>
    <t>764214606.LND</t>
  </si>
  <si>
    <t>Oplechování horních ploch a atik bez rohů LINDAB FOP-CL mechanicky kotvené rš 500 mm</t>
  </si>
  <si>
    <t>266401518</t>
  </si>
  <si>
    <t>764215446</t>
  </si>
  <si>
    <t>Příplatek za zvýšenou pracnost při oplechování rohů nadezdívek (atik) z Pz plechu rš přes 400 mm</t>
  </si>
  <si>
    <t>1035081280</t>
  </si>
  <si>
    <t>Oplechování horních ploch zdí a nadezdívek (atik) z pozinkovaného plechu Příplatek k cenám za zvýšenou pracnost při provedení rohu nebo koutu přes rš 400 mm</t>
  </si>
  <si>
    <t>17</t>
  </si>
  <si>
    <t>998764203</t>
  </si>
  <si>
    <t>Přesun hmot procentní pro konstrukce klempířské v objektech v přes 12 do 24 m</t>
  </si>
  <si>
    <t>1576767217</t>
  </si>
  <si>
    <t>Přesun hmot pro konstrukce klempířské stanovený procentní sazbou (%) z ceny vodorovná dopravní vzdálenost do 50 m s užitím mechanizace v objektech výšky přes 12 do 24 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</si>
</sst>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2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3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4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6" fillId="0" borderId="14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17" fillId="3" borderId="7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right" vertical="center"/>
    </xf>
    <xf numFmtId="0" fontId="17" fillId="3" borderId="8" xfId="0" applyFont="1" applyFill="1" applyBorder="1" applyAlignment="1" applyProtection="1">
      <alignment horizontal="left" vertical="center"/>
    </xf>
    <xf numFmtId="0" fontId="17" fillId="3" borderId="0" xfId="0" applyFont="1" applyFill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horizontal="center" vertical="center" wrapText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6" fillId="0" borderId="12" xfId="0" applyNumberFormat="1" applyFont="1" applyBorder="1" applyAlignment="1" applyProtection="1"/>
    <xf numFmtId="166" fontId="26" fillId="0" borderId="13" xfId="0" applyNumberFormat="1" applyFont="1" applyBorder="1" applyAlignment="1" applyProtection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7" fillId="0" borderId="22" xfId="0" applyFont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167" fontId="17" fillId="0" borderId="22" xfId="0" applyNumberFormat="1" applyFont="1" applyBorder="1" applyAlignment="1" applyProtection="1">
      <alignment vertical="center"/>
    </xf>
    <xf numFmtId="4" fontId="17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166" fontId="18" fillId="0" borderId="0" xfId="0" applyNumberFormat="1" applyFont="1" applyBorder="1" applyAlignment="1" applyProtection="1">
      <alignment vertical="center"/>
    </xf>
    <xf numFmtId="166" fontId="18" fillId="0" borderId="15" xfId="0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574219" style="1" customWidth="1"/>
    <col min="2" max="2" width="1.722656" style="1" customWidth="1"/>
    <col min="3" max="3" width="4.292969" style="1" customWidth="1"/>
    <col min="4" max="4" width="2.722656" style="1" customWidth="1"/>
    <col min="5" max="5" width="2.722656" style="1" customWidth="1"/>
    <col min="6" max="6" width="2.722656" style="1" customWidth="1"/>
    <col min="7" max="7" width="2.722656" style="1" customWidth="1"/>
    <col min="8" max="8" width="2.722656" style="1" customWidth="1"/>
    <col min="9" max="9" width="2.722656" style="1" customWidth="1"/>
    <col min="10" max="10" width="2.722656" style="1" customWidth="1"/>
    <col min="11" max="11" width="2.722656" style="1" customWidth="1"/>
    <col min="12" max="12" width="2.722656" style="1" customWidth="1"/>
    <col min="13" max="13" width="2.722656" style="1" customWidth="1"/>
    <col min="14" max="14" width="2.722656" style="1" customWidth="1"/>
    <col min="15" max="15" width="2.722656" style="1" customWidth="1"/>
    <col min="16" max="16" width="2.722656" style="1" customWidth="1"/>
    <col min="17" max="17" width="2.722656" style="1" customWidth="1"/>
    <col min="18" max="18" width="2.722656" style="1" customWidth="1"/>
    <col min="19" max="19" width="2.722656" style="1" customWidth="1"/>
    <col min="20" max="20" width="2.722656" style="1" customWidth="1"/>
    <col min="21" max="21" width="2.722656" style="1" customWidth="1"/>
    <col min="22" max="22" width="2.722656" style="1" customWidth="1"/>
    <col min="23" max="23" width="2.722656" style="1" customWidth="1"/>
    <col min="24" max="24" width="2.722656" style="1" customWidth="1"/>
    <col min="25" max="25" width="2.722656" style="1" customWidth="1"/>
    <col min="26" max="26" width="2.722656" style="1" customWidth="1"/>
    <col min="27" max="27" width="2.722656" style="1" customWidth="1"/>
    <col min="28" max="28" width="2.722656" style="1" customWidth="1"/>
    <col min="29" max="29" width="2.722656" style="1" customWidth="1"/>
    <col min="30" max="30" width="2.722656" style="1" customWidth="1"/>
    <col min="31" max="31" width="2.722656" style="1" customWidth="1"/>
    <col min="32" max="32" width="2.722656" style="1" customWidth="1"/>
    <col min="33" max="33" width="2.722656" style="1" customWidth="1"/>
    <col min="34" max="34" width="3.433594" style="1" customWidth="1"/>
    <col min="35" max="35" width="38.86328" style="1" customWidth="1"/>
    <col min="36" max="36" width="2.574219" style="1" customWidth="1"/>
    <col min="37" max="37" width="2.574219" style="1" customWidth="1"/>
    <col min="38" max="38" width="8.574219" style="1" customWidth="1"/>
    <col min="39" max="39" width="3.433594" style="1" customWidth="1"/>
    <col min="40" max="40" width="13.72266" style="1" customWidth="1"/>
    <col min="41" max="41" width="7.722656" style="1" customWidth="1"/>
    <col min="42" max="42" width="4.292969" style="1" customWidth="1"/>
    <col min="43" max="43" width="16.00391" style="1" hidden="1" customWidth="1"/>
    <col min="44" max="44" width="14.00391" style="1" customWidth="1"/>
    <col min="45" max="45" width="26.43359" style="1" hidden="1" customWidth="1"/>
    <col min="46" max="46" width="26.43359" style="1" hidden="1" customWidth="1"/>
    <col min="47" max="47" width="26.43359" style="1" hidden="1" customWidth="1"/>
    <col min="48" max="48" width="22.29297" style="1" hidden="1" customWidth="1"/>
    <col min="49" max="49" width="22.29297" style="1" hidden="1" customWidth="1"/>
    <col min="50" max="50" width="25.57422" style="1" hidden="1" customWidth="1"/>
    <col min="51" max="51" width="25.57422" style="1" hidden="1" customWidth="1"/>
    <col min="52" max="52" width="22.29297" style="1" hidden="1" customWidth="1"/>
    <col min="53" max="53" width="19.72266" style="1" hidden="1" customWidth="1"/>
    <col min="54" max="54" width="25.57422" style="1" hidden="1" customWidth="1"/>
    <col min="55" max="55" width="22.29297" style="1" hidden="1" customWidth="1"/>
    <col min="56" max="56" width="19.72266" style="1" hidden="1" customWidth="1"/>
    <col min="57" max="57" width="68.29297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S4" s="14" t="s">
        <v>11</v>
      </c>
    </row>
    <row r="5" s="1" customFormat="1" ht="12" customHeight="1">
      <c r="B5" s="18"/>
      <c r="C5" s="19"/>
      <c r="D5" s="22" t="s">
        <v>12</v>
      </c>
      <c r="E5" s="19"/>
      <c r="F5" s="19"/>
      <c r="G5" s="19"/>
      <c r="H5" s="19"/>
      <c r="I5" s="19"/>
      <c r="J5" s="19"/>
      <c r="K5" s="23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S5" s="14" t="s">
        <v>6</v>
      </c>
    </row>
    <row r="6" s="1" customFormat="1" ht="36.96" customHeight="1">
      <c r="B6" s="18"/>
      <c r="C6" s="19"/>
      <c r="D6" s="24" t="s">
        <v>14</v>
      </c>
      <c r="E6" s="19"/>
      <c r="F6" s="19"/>
      <c r="G6" s="19"/>
      <c r="H6" s="19"/>
      <c r="I6" s="19"/>
      <c r="J6" s="19"/>
      <c r="K6" s="25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S6" s="14" t="s">
        <v>6</v>
      </c>
    </row>
    <row r="7" s="1" customFormat="1" ht="12" customHeight="1">
      <c r="B7" s="18"/>
      <c r="C7" s="19"/>
      <c r="D7" s="26" t="s">
        <v>16</v>
      </c>
      <c r="E7" s="19"/>
      <c r="F7" s="19"/>
      <c r="G7" s="19"/>
      <c r="H7" s="19"/>
      <c r="I7" s="19"/>
      <c r="J7" s="19"/>
      <c r="K7" s="23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17</v>
      </c>
      <c r="AL7" s="19"/>
      <c r="AM7" s="19"/>
      <c r="AN7" s="23" t="s">
        <v>1</v>
      </c>
      <c r="AO7" s="19"/>
      <c r="AP7" s="19"/>
      <c r="AQ7" s="19"/>
      <c r="AR7" s="17"/>
      <c r="BS7" s="14" t="s">
        <v>6</v>
      </c>
    </row>
    <row r="8" s="1" customFormat="1" ht="12" customHeight="1">
      <c r="B8" s="18"/>
      <c r="C8" s="19"/>
      <c r="D8" s="26" t="s">
        <v>18</v>
      </c>
      <c r="E8" s="19"/>
      <c r="F8" s="19"/>
      <c r="G8" s="19"/>
      <c r="H8" s="19"/>
      <c r="I8" s="19"/>
      <c r="J8" s="19"/>
      <c r="K8" s="23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20</v>
      </c>
      <c r="AL8" s="19"/>
      <c r="AM8" s="19"/>
      <c r="AN8" s="23" t="s">
        <v>21</v>
      </c>
      <c r="AO8" s="19"/>
      <c r="AP8" s="19"/>
      <c r="AQ8" s="19"/>
      <c r="AR8" s="17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S9" s="14" t="s">
        <v>6</v>
      </c>
    </row>
    <row r="10" s="1" customFormat="1" ht="12" customHeight="1">
      <c r="B10" s="18"/>
      <c r="C10" s="19"/>
      <c r="D10" s="26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23</v>
      </c>
      <c r="AL10" s="19"/>
      <c r="AM10" s="19"/>
      <c r="AN10" s="23" t="s">
        <v>1</v>
      </c>
      <c r="AO10" s="19"/>
      <c r="AP10" s="19"/>
      <c r="AQ10" s="19"/>
      <c r="AR10" s="17"/>
      <c r="BS10" s="14" t="s">
        <v>6</v>
      </c>
    </row>
    <row r="11" s="1" customFormat="1" ht="18.48" customHeight="1">
      <c r="B11" s="18"/>
      <c r="C11" s="19"/>
      <c r="D11" s="19"/>
      <c r="E11" s="23" t="s">
        <v>19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24</v>
      </c>
      <c r="AL11" s="19"/>
      <c r="AM11" s="19"/>
      <c r="AN11" s="23" t="s">
        <v>1</v>
      </c>
      <c r="AO11" s="19"/>
      <c r="AP11" s="19"/>
      <c r="AQ11" s="19"/>
      <c r="AR11" s="17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S12" s="14" t="s">
        <v>6</v>
      </c>
    </row>
    <row r="13" s="1" customFormat="1" ht="12" customHeight="1">
      <c r="B13" s="18"/>
      <c r="C13" s="19"/>
      <c r="D13" s="26" t="s">
        <v>25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23</v>
      </c>
      <c r="AL13" s="19"/>
      <c r="AM13" s="19"/>
      <c r="AN13" s="23" t="s">
        <v>1</v>
      </c>
      <c r="AO13" s="19"/>
      <c r="AP13" s="19"/>
      <c r="AQ13" s="19"/>
      <c r="AR13" s="17"/>
      <c r="BS13" s="14" t="s">
        <v>6</v>
      </c>
    </row>
    <row r="14">
      <c r="B14" s="18"/>
      <c r="C14" s="19"/>
      <c r="D14" s="19"/>
      <c r="E14" s="23" t="s">
        <v>19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6" t="s">
        <v>24</v>
      </c>
      <c r="AL14" s="19"/>
      <c r="AM14" s="19"/>
      <c r="AN14" s="23" t="s">
        <v>1</v>
      </c>
      <c r="AO14" s="19"/>
      <c r="AP14" s="19"/>
      <c r="AQ14" s="19"/>
      <c r="AR14" s="17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S15" s="14" t="s">
        <v>4</v>
      </c>
    </row>
    <row r="16" s="1" customFormat="1" ht="12" customHeight="1">
      <c r="B16" s="18"/>
      <c r="C16" s="19"/>
      <c r="D16" s="26" t="s">
        <v>26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23</v>
      </c>
      <c r="AL16" s="19"/>
      <c r="AM16" s="19"/>
      <c r="AN16" s="23" t="s">
        <v>1</v>
      </c>
      <c r="AO16" s="19"/>
      <c r="AP16" s="19"/>
      <c r="AQ16" s="19"/>
      <c r="AR16" s="17"/>
      <c r="BS16" s="14" t="s">
        <v>4</v>
      </c>
    </row>
    <row r="17" s="1" customFormat="1" ht="18.48" customHeight="1">
      <c r="B17" s="18"/>
      <c r="C17" s="19"/>
      <c r="D17" s="19"/>
      <c r="E17" s="23" t="s">
        <v>19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24</v>
      </c>
      <c r="AL17" s="19"/>
      <c r="AM17" s="19"/>
      <c r="AN17" s="23" t="s">
        <v>1</v>
      </c>
      <c r="AO17" s="19"/>
      <c r="AP17" s="19"/>
      <c r="AQ17" s="19"/>
      <c r="AR17" s="17"/>
      <c r="BS17" s="14" t="s">
        <v>27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S18" s="14" t="s">
        <v>6</v>
      </c>
    </row>
    <row r="19" s="1" customFormat="1" ht="12" customHeight="1">
      <c r="B19" s="18"/>
      <c r="C19" s="19"/>
      <c r="D19" s="26" t="s">
        <v>28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23</v>
      </c>
      <c r="AL19" s="19"/>
      <c r="AM19" s="19"/>
      <c r="AN19" s="23" t="s">
        <v>1</v>
      </c>
      <c r="AO19" s="19"/>
      <c r="AP19" s="19"/>
      <c r="AQ19" s="19"/>
      <c r="AR19" s="17"/>
      <c r="BS19" s="14" t="s">
        <v>6</v>
      </c>
    </row>
    <row r="20" s="1" customFormat="1" ht="18.48" customHeight="1">
      <c r="B20" s="18"/>
      <c r="C20" s="19"/>
      <c r="D20" s="19"/>
      <c r="E20" s="23" t="s">
        <v>19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24</v>
      </c>
      <c r="AL20" s="19"/>
      <c r="AM20" s="19"/>
      <c r="AN20" s="23" t="s">
        <v>1</v>
      </c>
      <c r="AO20" s="19"/>
      <c r="AP20" s="19"/>
      <c r="AQ20" s="19"/>
      <c r="AR20" s="17"/>
      <c r="BS20" s="14" t="s">
        <v>27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</row>
    <row r="22" s="1" customFormat="1" ht="12" customHeight="1">
      <c r="B22" s="18"/>
      <c r="C22" s="19"/>
      <c r="D22" s="26" t="s">
        <v>29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</row>
    <row r="23" s="1" customFormat="1" ht="15.02609" customHeight="1">
      <c r="B23" s="18"/>
      <c r="C23" s="19"/>
      <c r="D23" s="19"/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19"/>
      <c r="AP23" s="19"/>
      <c r="AQ23" s="19"/>
      <c r="AR23" s="17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</row>
    <row r="25" s="1" customFormat="1" ht="6.96" customHeight="1">
      <c r="B25" s="18"/>
      <c r="C25" s="1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9"/>
      <c r="AQ25" s="19"/>
      <c r="AR25" s="17"/>
    </row>
    <row r="26" s="2" customFormat="1" ht="25.92" customHeight="1">
      <c r="A26" s="29"/>
      <c r="B26" s="30"/>
      <c r="C26" s="31"/>
      <c r="D26" s="32" t="s">
        <v>30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">
        <f>ROUND(AG94,2)</f>
        <v>1400681.95</v>
      </c>
      <c r="AL26" s="33"/>
      <c r="AM26" s="33"/>
      <c r="AN26" s="33"/>
      <c r="AO26" s="33"/>
      <c r="AP26" s="31"/>
      <c r="AQ26" s="31"/>
      <c r="AR26" s="35"/>
      <c r="BE26" s="29"/>
    </row>
    <row r="27" s="2" customFormat="1" ht="6.96" customHeigh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5"/>
      <c r="BE27" s="29"/>
    </row>
    <row r="28" s="2" customFormat="1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6" t="s">
        <v>31</v>
      </c>
      <c r="M28" s="36"/>
      <c r="N28" s="36"/>
      <c r="O28" s="36"/>
      <c r="P28" s="36"/>
      <c r="Q28" s="31"/>
      <c r="R28" s="31"/>
      <c r="S28" s="31"/>
      <c r="T28" s="31"/>
      <c r="U28" s="31"/>
      <c r="V28" s="31"/>
      <c r="W28" s="36" t="s">
        <v>32</v>
      </c>
      <c r="X28" s="36"/>
      <c r="Y28" s="36"/>
      <c r="Z28" s="36"/>
      <c r="AA28" s="36"/>
      <c r="AB28" s="36"/>
      <c r="AC28" s="36"/>
      <c r="AD28" s="36"/>
      <c r="AE28" s="36"/>
      <c r="AF28" s="31"/>
      <c r="AG28" s="31"/>
      <c r="AH28" s="31"/>
      <c r="AI28" s="31"/>
      <c r="AJ28" s="31"/>
      <c r="AK28" s="36" t="s">
        <v>33</v>
      </c>
      <c r="AL28" s="36"/>
      <c r="AM28" s="36"/>
      <c r="AN28" s="36"/>
      <c r="AO28" s="36"/>
      <c r="AP28" s="31"/>
      <c r="AQ28" s="31"/>
      <c r="AR28" s="35"/>
      <c r="BE28" s="29"/>
    </row>
    <row r="29" s="3" customFormat="1" ht="14.4" customHeight="1">
      <c r="A29" s="3"/>
      <c r="B29" s="37"/>
      <c r="C29" s="38"/>
      <c r="D29" s="26" t="s">
        <v>34</v>
      </c>
      <c r="E29" s="38"/>
      <c r="F29" s="26" t="s">
        <v>35</v>
      </c>
      <c r="G29" s="38"/>
      <c r="H29" s="38"/>
      <c r="I29" s="38"/>
      <c r="J29" s="38"/>
      <c r="K29" s="38"/>
      <c r="L29" s="39">
        <v>0.20999999999999999</v>
      </c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40">
        <f>ROUND(AZ94, 2)</f>
        <v>0</v>
      </c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40">
        <f>ROUND(AV94, 2)</f>
        <v>0</v>
      </c>
      <c r="AL29" s="38"/>
      <c r="AM29" s="38"/>
      <c r="AN29" s="38"/>
      <c r="AO29" s="38"/>
      <c r="AP29" s="38"/>
      <c r="AQ29" s="38"/>
      <c r="AR29" s="41"/>
      <c r="BE29" s="3"/>
    </row>
    <row r="30" s="3" customFormat="1" ht="14.4" customHeight="1">
      <c r="A30" s="3"/>
      <c r="B30" s="37"/>
      <c r="C30" s="38"/>
      <c r="D30" s="38"/>
      <c r="E30" s="38"/>
      <c r="F30" s="26" t="s">
        <v>36</v>
      </c>
      <c r="G30" s="38"/>
      <c r="H30" s="38"/>
      <c r="I30" s="38"/>
      <c r="J30" s="38"/>
      <c r="K30" s="38"/>
      <c r="L30" s="39">
        <v>0.12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40">
        <f>ROUND(BA94, 2)</f>
        <v>1400681.95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40">
        <f>ROUND(AW94, 2)</f>
        <v>168081.82999999999</v>
      </c>
      <c r="AL30" s="38"/>
      <c r="AM30" s="38"/>
      <c r="AN30" s="38"/>
      <c r="AO30" s="38"/>
      <c r="AP30" s="38"/>
      <c r="AQ30" s="38"/>
      <c r="AR30" s="41"/>
      <c r="BE30" s="3"/>
    </row>
    <row r="31" hidden="1" s="3" customFormat="1" ht="14.4" customHeight="1">
      <c r="A31" s="3"/>
      <c r="B31" s="37"/>
      <c r="C31" s="38"/>
      <c r="D31" s="38"/>
      <c r="E31" s="38"/>
      <c r="F31" s="26" t="s">
        <v>37</v>
      </c>
      <c r="G31" s="38"/>
      <c r="H31" s="38"/>
      <c r="I31" s="38"/>
      <c r="J31" s="38"/>
      <c r="K31" s="38"/>
      <c r="L31" s="39">
        <v>0.20999999999999999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0">
        <f>ROUND(BB94, 2)</f>
        <v>0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40">
        <v>0</v>
      </c>
      <c r="AL31" s="38"/>
      <c r="AM31" s="38"/>
      <c r="AN31" s="38"/>
      <c r="AO31" s="38"/>
      <c r="AP31" s="38"/>
      <c r="AQ31" s="38"/>
      <c r="AR31" s="41"/>
      <c r="BE31" s="3"/>
    </row>
    <row r="32" hidden="1" s="3" customFormat="1" ht="14.4" customHeight="1">
      <c r="A32" s="3"/>
      <c r="B32" s="37"/>
      <c r="C32" s="38"/>
      <c r="D32" s="38"/>
      <c r="E32" s="38"/>
      <c r="F32" s="26" t="s">
        <v>38</v>
      </c>
      <c r="G32" s="38"/>
      <c r="H32" s="38"/>
      <c r="I32" s="38"/>
      <c r="J32" s="38"/>
      <c r="K32" s="38"/>
      <c r="L32" s="39">
        <v>0.12</v>
      </c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40">
        <f>ROUND(BC94, 2)</f>
        <v>0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40">
        <v>0</v>
      </c>
      <c r="AL32" s="38"/>
      <c r="AM32" s="38"/>
      <c r="AN32" s="38"/>
      <c r="AO32" s="38"/>
      <c r="AP32" s="38"/>
      <c r="AQ32" s="38"/>
      <c r="AR32" s="41"/>
      <c r="BE32" s="3"/>
    </row>
    <row r="33" hidden="1" s="3" customFormat="1" ht="14.4" customHeight="1">
      <c r="A33" s="3"/>
      <c r="B33" s="37"/>
      <c r="C33" s="38"/>
      <c r="D33" s="38"/>
      <c r="E33" s="38"/>
      <c r="F33" s="26" t="s">
        <v>39</v>
      </c>
      <c r="G33" s="38"/>
      <c r="H33" s="38"/>
      <c r="I33" s="38"/>
      <c r="J33" s="38"/>
      <c r="K33" s="38"/>
      <c r="L33" s="39">
        <v>0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40">
        <f>ROUND(BD94, 2)</f>
        <v>0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40">
        <v>0</v>
      </c>
      <c r="AL33" s="38"/>
      <c r="AM33" s="38"/>
      <c r="AN33" s="38"/>
      <c r="AO33" s="38"/>
      <c r="AP33" s="38"/>
      <c r="AQ33" s="38"/>
      <c r="AR33" s="41"/>
      <c r="BE33" s="3"/>
    </row>
    <row r="34" s="2" customFormat="1" ht="6.96" customHeight="1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5"/>
      <c r="BE34" s="29"/>
    </row>
    <row r="35" s="2" customFormat="1" ht="25.92" customHeight="1">
      <c r="A35" s="29"/>
      <c r="B35" s="30"/>
      <c r="C35" s="42"/>
      <c r="D35" s="43" t="s">
        <v>40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41</v>
      </c>
      <c r="U35" s="44"/>
      <c r="V35" s="44"/>
      <c r="W35" s="44"/>
      <c r="X35" s="46" t="s">
        <v>42</v>
      </c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7">
        <f>SUM(AK26:AK33)</f>
        <v>1568763.78</v>
      </c>
      <c r="AL35" s="44"/>
      <c r="AM35" s="44"/>
      <c r="AN35" s="44"/>
      <c r="AO35" s="48"/>
      <c r="AP35" s="42"/>
      <c r="AQ35" s="42"/>
      <c r="AR35" s="35"/>
      <c r="BE35" s="29"/>
    </row>
    <row r="36" s="2" customFormat="1" ht="6.96" customHeight="1">
      <c r="A36" s="29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5"/>
      <c r="BE36" s="29"/>
    </row>
    <row r="37" s="2" customFormat="1" ht="14.4" customHeight="1">
      <c r="A37" s="29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5"/>
      <c r="BE37" s="29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49"/>
      <c r="C49" s="50"/>
      <c r="D49" s="51" t="s">
        <v>43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1" t="s">
        <v>44</v>
      </c>
      <c r="AI49" s="52"/>
      <c r="AJ49" s="52"/>
      <c r="AK49" s="52"/>
      <c r="AL49" s="52"/>
      <c r="AM49" s="52"/>
      <c r="AN49" s="52"/>
      <c r="AO49" s="52"/>
      <c r="AP49" s="50"/>
      <c r="AQ49" s="50"/>
      <c r="AR49" s="53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29"/>
      <c r="B60" s="30"/>
      <c r="C60" s="31"/>
      <c r="D60" s="54" t="s">
        <v>45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54" t="s">
        <v>46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54" t="s">
        <v>45</v>
      </c>
      <c r="AI60" s="33"/>
      <c r="AJ60" s="33"/>
      <c r="AK60" s="33"/>
      <c r="AL60" s="33"/>
      <c r="AM60" s="54" t="s">
        <v>46</v>
      </c>
      <c r="AN60" s="33"/>
      <c r="AO60" s="33"/>
      <c r="AP60" s="31"/>
      <c r="AQ60" s="31"/>
      <c r="AR60" s="35"/>
      <c r="BE60" s="29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29"/>
      <c r="B64" s="30"/>
      <c r="C64" s="31"/>
      <c r="D64" s="51" t="s">
        <v>47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1" t="s">
        <v>48</v>
      </c>
      <c r="AI64" s="55"/>
      <c r="AJ64" s="55"/>
      <c r="AK64" s="55"/>
      <c r="AL64" s="55"/>
      <c r="AM64" s="55"/>
      <c r="AN64" s="55"/>
      <c r="AO64" s="55"/>
      <c r="AP64" s="31"/>
      <c r="AQ64" s="31"/>
      <c r="AR64" s="35"/>
      <c r="BE64" s="29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29"/>
      <c r="B75" s="30"/>
      <c r="C75" s="31"/>
      <c r="D75" s="54" t="s">
        <v>45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54" t="s">
        <v>46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54" t="s">
        <v>45</v>
      </c>
      <c r="AI75" s="33"/>
      <c r="AJ75" s="33"/>
      <c r="AK75" s="33"/>
      <c r="AL75" s="33"/>
      <c r="AM75" s="54" t="s">
        <v>46</v>
      </c>
      <c r="AN75" s="33"/>
      <c r="AO75" s="33"/>
      <c r="AP75" s="31"/>
      <c r="AQ75" s="31"/>
      <c r="AR75" s="35"/>
      <c r="BE75" s="29"/>
    </row>
    <row r="76" s="2" customFormat="1">
      <c r="A76" s="29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5"/>
      <c r="BE76" s="29"/>
    </row>
    <row r="77" s="2" customFormat="1" ht="6.96" customHeight="1">
      <c r="A77" s="29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29"/>
    </row>
    <row r="81" s="2" customFormat="1" ht="6.96" customHeight="1">
      <c r="A81" s="29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29"/>
    </row>
    <row r="82" s="2" customFormat="1" ht="24.96" customHeight="1">
      <c r="A82" s="29"/>
      <c r="B82" s="30"/>
      <c r="C82" s="20" t="s">
        <v>49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5"/>
      <c r="B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5"/>
      <c r="BE83" s="29"/>
    </row>
    <row r="84" s="4" customFormat="1" ht="12" customHeight="1">
      <c r="A84" s="4"/>
      <c r="B84" s="60"/>
      <c r="C84" s="26" t="s">
        <v>12</v>
      </c>
      <c r="D84" s="61"/>
      <c r="E84" s="61"/>
      <c r="F84" s="61"/>
      <c r="G84" s="61"/>
      <c r="H84" s="61"/>
      <c r="I84" s="61"/>
      <c r="J84" s="61"/>
      <c r="K84" s="61"/>
      <c r="L84" s="61" t="str">
        <f>K5</f>
        <v>08/2025</v>
      </c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2"/>
      <c r="BE84" s="4"/>
    </row>
    <row r="85" s="5" customFormat="1" ht="36.96" customHeight="1">
      <c r="A85" s="5"/>
      <c r="B85" s="63"/>
      <c r="C85" s="64" t="s">
        <v>14</v>
      </c>
      <c r="D85" s="65"/>
      <c r="E85" s="65"/>
      <c r="F85" s="65"/>
      <c r="G85" s="65"/>
      <c r="H85" s="65"/>
      <c r="I85" s="65"/>
      <c r="J85" s="65"/>
      <c r="K85" s="65"/>
      <c r="L85" s="66" t="str">
        <f>K6</f>
        <v>Oprava střechy</v>
      </c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7"/>
      <c r="BE85" s="5"/>
    </row>
    <row r="86" s="2" customFormat="1" ht="6.96" customHeight="1">
      <c r="A86" s="29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5"/>
      <c r="BE86" s="29"/>
    </row>
    <row r="87" s="2" customFormat="1" ht="12" customHeight="1">
      <c r="A87" s="29"/>
      <c r="B87" s="30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68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69" t="str">
        <f>IF(AN8= "","",AN8)</f>
        <v>7. 2. 2025</v>
      </c>
      <c r="AN87" s="69"/>
      <c r="AO87" s="31"/>
      <c r="AP87" s="31"/>
      <c r="AQ87" s="31"/>
      <c r="AR87" s="35"/>
      <c r="B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5"/>
      <c r="BE88" s="29"/>
    </row>
    <row r="89" s="2" customFormat="1" ht="14.92174" customHeight="1">
      <c r="A89" s="29"/>
      <c r="B89" s="30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61" t="str">
        <f>IF(E11= "","",E11)</f>
        <v xml:space="preserve"> 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26</v>
      </c>
      <c r="AJ89" s="31"/>
      <c r="AK89" s="31"/>
      <c r="AL89" s="31"/>
      <c r="AM89" s="70" t="str">
        <f>IF(E17="","",E17)</f>
        <v xml:space="preserve"> </v>
      </c>
      <c r="AN89" s="61"/>
      <c r="AO89" s="61"/>
      <c r="AP89" s="61"/>
      <c r="AQ89" s="31"/>
      <c r="AR89" s="35"/>
      <c r="AS89" s="71" t="s">
        <v>50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29"/>
    </row>
    <row r="90" s="2" customFormat="1" ht="14.92174" customHeight="1">
      <c r="A90" s="29"/>
      <c r="B90" s="30"/>
      <c r="C90" s="26" t="s">
        <v>25</v>
      </c>
      <c r="D90" s="31"/>
      <c r="E90" s="31"/>
      <c r="F90" s="31"/>
      <c r="G90" s="31"/>
      <c r="H90" s="31"/>
      <c r="I90" s="31"/>
      <c r="J90" s="31"/>
      <c r="K90" s="31"/>
      <c r="L90" s="61" t="str">
        <f>IF(E14="","",E14)</f>
        <v xml:space="preserve"> 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28</v>
      </c>
      <c r="AJ90" s="31"/>
      <c r="AK90" s="31"/>
      <c r="AL90" s="31"/>
      <c r="AM90" s="70" t="str">
        <f>IF(E20="","",E20)</f>
        <v xml:space="preserve"> </v>
      </c>
      <c r="AN90" s="61"/>
      <c r="AO90" s="61"/>
      <c r="AP90" s="61"/>
      <c r="AQ90" s="31"/>
      <c r="AR90" s="35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29"/>
    </row>
    <row r="91" s="2" customFormat="1" ht="10.8" customHeight="1">
      <c r="A91" s="29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5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29"/>
    </row>
    <row r="92" s="2" customFormat="1" ht="29.28" customHeight="1">
      <c r="A92" s="29"/>
      <c r="B92" s="30"/>
      <c r="C92" s="83" t="s">
        <v>51</v>
      </c>
      <c r="D92" s="84"/>
      <c r="E92" s="84"/>
      <c r="F92" s="84"/>
      <c r="G92" s="84"/>
      <c r="H92" s="85"/>
      <c r="I92" s="86" t="s">
        <v>52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53</v>
      </c>
      <c r="AH92" s="84"/>
      <c r="AI92" s="84"/>
      <c r="AJ92" s="84"/>
      <c r="AK92" s="84"/>
      <c r="AL92" s="84"/>
      <c r="AM92" s="84"/>
      <c r="AN92" s="86" t="s">
        <v>54</v>
      </c>
      <c r="AO92" s="84"/>
      <c r="AP92" s="88"/>
      <c r="AQ92" s="89" t="s">
        <v>55</v>
      </c>
      <c r="AR92" s="35"/>
      <c r="AS92" s="90" t="s">
        <v>56</v>
      </c>
      <c r="AT92" s="91" t="s">
        <v>57</v>
      </c>
      <c r="AU92" s="91" t="s">
        <v>58</v>
      </c>
      <c r="AV92" s="91" t="s">
        <v>59</v>
      </c>
      <c r="AW92" s="91" t="s">
        <v>60</v>
      </c>
      <c r="AX92" s="91" t="s">
        <v>61</v>
      </c>
      <c r="AY92" s="91" t="s">
        <v>62</v>
      </c>
      <c r="AZ92" s="91" t="s">
        <v>63</v>
      </c>
      <c r="BA92" s="91" t="s">
        <v>64</v>
      </c>
      <c r="BB92" s="91" t="s">
        <v>65</v>
      </c>
      <c r="BC92" s="91" t="s">
        <v>66</v>
      </c>
      <c r="BD92" s="92" t="s">
        <v>67</v>
      </c>
      <c r="BE92" s="29"/>
    </row>
    <row r="93" s="2" customFormat="1" ht="10.8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5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29"/>
    </row>
    <row r="94" s="6" customFormat="1" ht="32.4" customHeight="1">
      <c r="A94" s="6"/>
      <c r="B94" s="96"/>
      <c r="C94" s="97" t="s">
        <v>68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ROUND(AG95,2)</f>
        <v>1400681.95</v>
      </c>
      <c r="AH94" s="99"/>
      <c r="AI94" s="99"/>
      <c r="AJ94" s="99"/>
      <c r="AK94" s="99"/>
      <c r="AL94" s="99"/>
      <c r="AM94" s="99"/>
      <c r="AN94" s="100">
        <f>SUM(AG94,AT94)</f>
        <v>1568763.78</v>
      </c>
      <c r="AO94" s="100"/>
      <c r="AP94" s="100"/>
      <c r="AQ94" s="101" t="s">
        <v>1</v>
      </c>
      <c r="AR94" s="102"/>
      <c r="AS94" s="103">
        <f>ROUND(AS95,2)</f>
        <v>0</v>
      </c>
      <c r="AT94" s="104">
        <f>ROUND(SUM(AV94:AW94),2)</f>
        <v>168081.82999999999</v>
      </c>
      <c r="AU94" s="105">
        <f>ROUND(AU95,5)</f>
        <v>429.77688000000001</v>
      </c>
      <c r="AV94" s="104">
        <f>ROUND(AZ94*L29,2)</f>
        <v>0</v>
      </c>
      <c r="AW94" s="104">
        <f>ROUND(BA94*L30,2)</f>
        <v>168081.82999999999</v>
      </c>
      <c r="AX94" s="104">
        <f>ROUND(BB94*L29,2)</f>
        <v>0</v>
      </c>
      <c r="AY94" s="104">
        <f>ROUND(BC94*L30,2)</f>
        <v>0</v>
      </c>
      <c r="AZ94" s="104">
        <f>ROUND(AZ95,2)</f>
        <v>0</v>
      </c>
      <c r="BA94" s="104">
        <f>ROUND(BA95,2)</f>
        <v>1400681.95</v>
      </c>
      <c r="BB94" s="104">
        <f>ROUND(BB95,2)</f>
        <v>0</v>
      </c>
      <c r="BC94" s="104">
        <f>ROUND(BC95,2)</f>
        <v>0</v>
      </c>
      <c r="BD94" s="106">
        <f>ROUND(BD95,2)</f>
        <v>0</v>
      </c>
      <c r="BE94" s="6"/>
      <c r="BS94" s="107" t="s">
        <v>69</v>
      </c>
      <c r="BT94" s="107" t="s">
        <v>70</v>
      </c>
      <c r="BV94" s="107" t="s">
        <v>71</v>
      </c>
      <c r="BW94" s="107" t="s">
        <v>5</v>
      </c>
      <c r="BX94" s="107" t="s">
        <v>72</v>
      </c>
      <c r="CL94" s="107" t="s">
        <v>1</v>
      </c>
    </row>
    <row r="95" s="7" customFormat="1" ht="15.02609" customHeight="1">
      <c r="A95" s="108" t="s">
        <v>73</v>
      </c>
      <c r="B95" s="109"/>
      <c r="C95" s="110"/>
      <c r="D95" s="111" t="s">
        <v>13</v>
      </c>
      <c r="E95" s="111"/>
      <c r="F95" s="111"/>
      <c r="G95" s="111"/>
      <c r="H95" s="111"/>
      <c r="I95" s="112"/>
      <c r="J95" s="111" t="s">
        <v>15</v>
      </c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>
        <f>'08-2025 - Oprava střechy'!J28</f>
        <v>1400681.95</v>
      </c>
      <c r="AH95" s="112"/>
      <c r="AI95" s="112"/>
      <c r="AJ95" s="112"/>
      <c r="AK95" s="112"/>
      <c r="AL95" s="112"/>
      <c r="AM95" s="112"/>
      <c r="AN95" s="113">
        <f>SUM(AG95,AT95)</f>
        <v>1568763.78</v>
      </c>
      <c r="AO95" s="112"/>
      <c r="AP95" s="112"/>
      <c r="AQ95" s="114" t="s">
        <v>74</v>
      </c>
      <c r="AR95" s="115"/>
      <c r="AS95" s="116">
        <v>0</v>
      </c>
      <c r="AT95" s="117">
        <f>ROUND(SUM(AV95:AW95),2)</f>
        <v>168081.82999999999</v>
      </c>
      <c r="AU95" s="118">
        <f>'08-2025 - Oprava střechy'!P119</f>
        <v>429.7768749999999</v>
      </c>
      <c r="AV95" s="117">
        <f>'08-2025 - Oprava střechy'!J31</f>
        <v>0</v>
      </c>
      <c r="AW95" s="117">
        <f>'08-2025 - Oprava střechy'!J32</f>
        <v>168081.82999999999</v>
      </c>
      <c r="AX95" s="117">
        <f>'08-2025 - Oprava střechy'!J33</f>
        <v>0</v>
      </c>
      <c r="AY95" s="117">
        <f>'08-2025 - Oprava střechy'!J34</f>
        <v>0</v>
      </c>
      <c r="AZ95" s="117">
        <f>'08-2025 - Oprava střechy'!F31</f>
        <v>0</v>
      </c>
      <c r="BA95" s="117">
        <f>'08-2025 - Oprava střechy'!F32</f>
        <v>1400681.95</v>
      </c>
      <c r="BB95" s="117">
        <f>'08-2025 - Oprava střechy'!F33</f>
        <v>0</v>
      </c>
      <c r="BC95" s="117">
        <f>'08-2025 - Oprava střechy'!F34</f>
        <v>0</v>
      </c>
      <c r="BD95" s="119">
        <f>'08-2025 - Oprava střechy'!F35</f>
        <v>0</v>
      </c>
      <c r="BE95" s="7"/>
      <c r="BT95" s="120" t="s">
        <v>75</v>
      </c>
      <c r="BU95" s="120" t="s">
        <v>76</v>
      </c>
      <c r="BV95" s="120" t="s">
        <v>71</v>
      </c>
      <c r="BW95" s="120" t="s">
        <v>5</v>
      </c>
      <c r="BX95" s="120" t="s">
        <v>72</v>
      </c>
      <c r="CL95" s="120" t="s">
        <v>1</v>
      </c>
    </row>
    <row r="96" s="2" customFormat="1" ht="30" customHeight="1">
      <c r="A96" s="29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5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="2" customFormat="1" ht="6.96" customHeight="1">
      <c r="A97" s="29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sheetProtection sheet="1" formatColumns="0" formatRows="0" objects="1" scenarios="1" spinCount="100000" saltValue="Nvfi/rqzbHy+Lt1o6aBZFjhgh/TTE3RkoXjNdmKk1W4aUwvces/5hudWLo6YXN55A1Ld3QvFrh7bI8Rb6kit5A==" hashValue="XCI5wzjJoZ9MyFnvA64onusM9iLupL3RH1yTSdTXRDZCVLrFgiZebKcAdb/pH2VptrL0/iETCOsiKBIZxC0Plg==" algorithmName="SHA-512" password="CC35"/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8-2025 - Oprava střech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574219" style="1" customWidth="1"/>
    <col min="2" max="2" width="1.148438" style="1" customWidth="1"/>
    <col min="3" max="3" width="4.292969" style="1" customWidth="1"/>
    <col min="4" max="4" width="4.433594" style="1" customWidth="1"/>
    <col min="5" max="5" width="17.57422" style="1" customWidth="1"/>
    <col min="6" max="6" width="52.15234" style="1" customWidth="1"/>
    <col min="7" max="7" width="7.722656" style="1" customWidth="1"/>
    <col min="8" max="8" width="14.29297" style="1" customWidth="1"/>
    <col min="9" max="9" width="16.15234" style="1" customWidth="1"/>
    <col min="10" max="10" width="22.86328" style="1" customWidth="1"/>
    <col min="11" max="11" width="22.86328" style="1" hidden="1" customWidth="1"/>
    <col min="12" max="12" width="9.574219" style="1" customWidth="1"/>
    <col min="13" max="13" width="11.15234" style="1" hidden="1" customWidth="1"/>
    <col min="14" max="14" width="9.140625" style="1" hidden="1"/>
    <col min="15" max="15" width="14.57422" style="1" hidden="1" customWidth="1"/>
    <col min="16" max="16" width="14.57422" style="1" hidden="1" customWidth="1"/>
    <col min="17" max="17" width="14.57422" style="1" hidden="1" customWidth="1"/>
    <col min="18" max="18" width="14.57422" style="1" hidden="1" customWidth="1"/>
    <col min="19" max="19" width="14.57422" style="1" hidden="1" customWidth="1"/>
    <col min="20" max="20" width="14.57422" style="1" hidden="1" customWidth="1"/>
    <col min="21" max="21" width="16.72266" style="1" hidden="1" customWidth="1"/>
    <col min="22" max="22" width="12.72266" style="1" customWidth="1"/>
    <col min="23" max="23" width="16.72266" style="1" customWidth="1"/>
    <col min="24" max="24" width="12.72266" style="1" customWidth="1"/>
    <col min="25" max="25" width="15.43359" style="1" customWidth="1"/>
    <col min="26" max="26" width="11.29297" style="1" customWidth="1"/>
    <col min="27" max="27" width="15.43359" style="1" customWidth="1"/>
    <col min="28" max="28" width="16.72266" style="1" customWidth="1"/>
    <col min="29" max="29" width="11.29297" style="1" customWidth="1"/>
    <col min="30" max="30" width="15.43359" style="1" customWidth="1"/>
    <col min="31" max="31" width="16.72266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7"/>
      <c r="AT3" s="14" t="s">
        <v>75</v>
      </c>
    </row>
    <row r="4" s="1" customFormat="1" ht="24.96" customHeight="1">
      <c r="B4" s="17"/>
      <c r="D4" s="123" t="s">
        <v>77</v>
      </c>
      <c r="L4" s="17"/>
      <c r="M4" s="124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29"/>
      <c r="B6" s="35"/>
      <c r="C6" s="29"/>
      <c r="D6" s="125" t="s">
        <v>14</v>
      </c>
      <c r="E6" s="29"/>
      <c r="F6" s="29"/>
      <c r="G6" s="29"/>
      <c r="H6" s="29"/>
      <c r="I6" s="29"/>
      <c r="J6" s="29"/>
      <c r="K6" s="29"/>
      <c r="L6" s="53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="2" customFormat="1" ht="15.02609" customHeight="1">
      <c r="A7" s="29"/>
      <c r="B7" s="35"/>
      <c r="C7" s="29"/>
      <c r="D7" s="29"/>
      <c r="E7" s="126" t="s">
        <v>15</v>
      </c>
      <c r="F7" s="29"/>
      <c r="G7" s="29"/>
      <c r="H7" s="29"/>
      <c r="I7" s="29"/>
      <c r="J7" s="29"/>
      <c r="K7" s="29"/>
      <c r="L7" s="53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="2" customFormat="1">
      <c r="A8" s="29"/>
      <c r="B8" s="35"/>
      <c r="C8" s="29"/>
      <c r="D8" s="29"/>
      <c r="E8" s="29"/>
      <c r="F8" s="29"/>
      <c r="G8" s="29"/>
      <c r="H8" s="29"/>
      <c r="I8" s="29"/>
      <c r="J8" s="29"/>
      <c r="K8" s="29"/>
      <c r="L8" s="53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12" customHeight="1">
      <c r="A9" s="29"/>
      <c r="B9" s="35"/>
      <c r="C9" s="29"/>
      <c r="D9" s="125" t="s">
        <v>16</v>
      </c>
      <c r="E9" s="29"/>
      <c r="F9" s="127" t="s">
        <v>1</v>
      </c>
      <c r="G9" s="29"/>
      <c r="H9" s="29"/>
      <c r="I9" s="125" t="s">
        <v>17</v>
      </c>
      <c r="J9" s="127" t="s">
        <v>1</v>
      </c>
      <c r="K9" s="29"/>
      <c r="L9" s="53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 ht="12" customHeight="1">
      <c r="A10" s="29"/>
      <c r="B10" s="35"/>
      <c r="C10" s="29"/>
      <c r="D10" s="125" t="s">
        <v>18</v>
      </c>
      <c r="E10" s="29"/>
      <c r="F10" s="127" t="s">
        <v>19</v>
      </c>
      <c r="G10" s="29"/>
      <c r="H10" s="29"/>
      <c r="I10" s="125" t="s">
        <v>20</v>
      </c>
      <c r="J10" s="128" t="str">
        <f>'Rekapitulace stavby'!AN8</f>
        <v>7. 2. 2025</v>
      </c>
      <c r="K10" s="29"/>
      <c r="L10" s="53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0.8" customHeight="1">
      <c r="A11" s="29"/>
      <c r="B11" s="35"/>
      <c r="C11" s="29"/>
      <c r="D11" s="29"/>
      <c r="E11" s="29"/>
      <c r="F11" s="29"/>
      <c r="G11" s="29"/>
      <c r="H11" s="29"/>
      <c r="I11" s="29"/>
      <c r="J11" s="29"/>
      <c r="K11" s="29"/>
      <c r="L11" s="53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25" t="s">
        <v>22</v>
      </c>
      <c r="E12" s="29"/>
      <c r="F12" s="29"/>
      <c r="G12" s="29"/>
      <c r="H12" s="29"/>
      <c r="I12" s="125" t="s">
        <v>23</v>
      </c>
      <c r="J12" s="127" t="str">
        <f>IF('Rekapitulace stavby'!AN10="","",'Rekapitulace stavby'!AN10)</f>
        <v/>
      </c>
      <c r="K12" s="29"/>
      <c r="L12" s="53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8" customHeight="1">
      <c r="A13" s="29"/>
      <c r="B13" s="35"/>
      <c r="C13" s="29"/>
      <c r="D13" s="29"/>
      <c r="E13" s="127" t="str">
        <f>IF('Rekapitulace stavby'!E11="","",'Rekapitulace stavby'!E11)</f>
        <v xml:space="preserve"> </v>
      </c>
      <c r="F13" s="29"/>
      <c r="G13" s="29"/>
      <c r="H13" s="29"/>
      <c r="I13" s="125" t="s">
        <v>24</v>
      </c>
      <c r="J13" s="127" t="str">
        <f>IF('Rekapitulace stavby'!AN11="","",'Rekapitulace stavby'!AN11)</f>
        <v/>
      </c>
      <c r="K13" s="29"/>
      <c r="L13" s="53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6.96" customHeight="1">
      <c r="A14" s="29"/>
      <c r="B14" s="35"/>
      <c r="C14" s="29"/>
      <c r="D14" s="29"/>
      <c r="E14" s="29"/>
      <c r="F14" s="29"/>
      <c r="G14" s="29"/>
      <c r="H14" s="29"/>
      <c r="I14" s="29"/>
      <c r="J14" s="29"/>
      <c r="K14" s="29"/>
      <c r="L14" s="53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2" customHeight="1">
      <c r="A15" s="29"/>
      <c r="B15" s="35"/>
      <c r="C15" s="29"/>
      <c r="D15" s="125" t="s">
        <v>25</v>
      </c>
      <c r="E15" s="29"/>
      <c r="F15" s="29"/>
      <c r="G15" s="29"/>
      <c r="H15" s="29"/>
      <c r="I15" s="125" t="s">
        <v>23</v>
      </c>
      <c r="J15" s="127" t="str">
        <f>'Rekapitulace stavby'!AN13</f>
        <v/>
      </c>
      <c r="K15" s="29"/>
      <c r="L15" s="53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18" customHeight="1">
      <c r="A16" s="29"/>
      <c r="B16" s="35"/>
      <c r="C16" s="29"/>
      <c r="D16" s="29"/>
      <c r="E16" s="127" t="str">
        <f>'Rekapitulace stavby'!E14</f>
        <v xml:space="preserve"> </v>
      </c>
      <c r="F16" s="127"/>
      <c r="G16" s="127"/>
      <c r="H16" s="127"/>
      <c r="I16" s="125" t="s">
        <v>24</v>
      </c>
      <c r="J16" s="127" t="str">
        <f>'Rekapitulace stavby'!AN14</f>
        <v/>
      </c>
      <c r="K16" s="29"/>
      <c r="L16" s="53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6.96" customHeight="1">
      <c r="A17" s="29"/>
      <c r="B17" s="35"/>
      <c r="C17" s="29"/>
      <c r="D17" s="29"/>
      <c r="E17" s="29"/>
      <c r="F17" s="29"/>
      <c r="G17" s="29"/>
      <c r="H17" s="29"/>
      <c r="I17" s="29"/>
      <c r="J17" s="29"/>
      <c r="K17" s="29"/>
      <c r="L17" s="53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2" customHeight="1">
      <c r="A18" s="29"/>
      <c r="B18" s="35"/>
      <c r="C18" s="29"/>
      <c r="D18" s="125" t="s">
        <v>26</v>
      </c>
      <c r="E18" s="29"/>
      <c r="F18" s="29"/>
      <c r="G18" s="29"/>
      <c r="H18" s="29"/>
      <c r="I18" s="125" t="s">
        <v>23</v>
      </c>
      <c r="J18" s="127" t="str">
        <f>IF('Rekapitulace stavby'!AN16="","",'Rekapitulace stavby'!AN16)</f>
        <v/>
      </c>
      <c r="K18" s="29"/>
      <c r="L18" s="53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18" customHeight="1">
      <c r="A19" s="29"/>
      <c r="B19" s="35"/>
      <c r="C19" s="29"/>
      <c r="D19" s="29"/>
      <c r="E19" s="127" t="str">
        <f>IF('Rekapitulace stavby'!E17="","",'Rekapitulace stavby'!E17)</f>
        <v xml:space="preserve"> </v>
      </c>
      <c r="F19" s="29"/>
      <c r="G19" s="29"/>
      <c r="H19" s="29"/>
      <c r="I19" s="125" t="s">
        <v>24</v>
      </c>
      <c r="J19" s="127" t="str">
        <f>IF('Rekapitulace stavby'!AN17="","",'Rekapitulace stavby'!AN17)</f>
        <v/>
      </c>
      <c r="K19" s="29"/>
      <c r="L19" s="53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6.96" customHeight="1">
      <c r="A20" s="29"/>
      <c r="B20" s="35"/>
      <c r="C20" s="29"/>
      <c r="D20" s="29"/>
      <c r="E20" s="29"/>
      <c r="F20" s="29"/>
      <c r="G20" s="29"/>
      <c r="H20" s="29"/>
      <c r="I20" s="29"/>
      <c r="J20" s="29"/>
      <c r="K20" s="29"/>
      <c r="L20" s="53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2" customHeight="1">
      <c r="A21" s="29"/>
      <c r="B21" s="35"/>
      <c r="C21" s="29"/>
      <c r="D21" s="125" t="s">
        <v>28</v>
      </c>
      <c r="E21" s="29"/>
      <c r="F21" s="29"/>
      <c r="G21" s="29"/>
      <c r="H21" s="29"/>
      <c r="I21" s="125" t="s">
        <v>23</v>
      </c>
      <c r="J21" s="127" t="str">
        <f>IF('Rekapitulace stavby'!AN19="","",'Rekapitulace stavby'!AN19)</f>
        <v/>
      </c>
      <c r="K21" s="29"/>
      <c r="L21" s="53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18" customHeight="1">
      <c r="A22" s="29"/>
      <c r="B22" s="35"/>
      <c r="C22" s="29"/>
      <c r="D22" s="29"/>
      <c r="E22" s="127" t="str">
        <f>IF('Rekapitulace stavby'!E20="","",'Rekapitulace stavby'!E20)</f>
        <v xml:space="preserve"> </v>
      </c>
      <c r="F22" s="29"/>
      <c r="G22" s="29"/>
      <c r="H22" s="29"/>
      <c r="I22" s="125" t="s">
        <v>24</v>
      </c>
      <c r="J22" s="127" t="str">
        <f>IF('Rekapitulace stavby'!AN20="","",'Rekapitulace stavby'!AN20)</f>
        <v/>
      </c>
      <c r="K22" s="29"/>
      <c r="L22" s="53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6.96" customHeight="1">
      <c r="A23" s="29"/>
      <c r="B23" s="35"/>
      <c r="C23" s="29"/>
      <c r="D23" s="29"/>
      <c r="E23" s="29"/>
      <c r="F23" s="29"/>
      <c r="G23" s="29"/>
      <c r="H23" s="29"/>
      <c r="I23" s="29"/>
      <c r="J23" s="29"/>
      <c r="K23" s="29"/>
      <c r="L23" s="53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2" customHeight="1">
      <c r="A24" s="29"/>
      <c r="B24" s="35"/>
      <c r="C24" s="29"/>
      <c r="D24" s="125" t="s">
        <v>29</v>
      </c>
      <c r="E24" s="29"/>
      <c r="F24" s="29"/>
      <c r="G24" s="29"/>
      <c r="H24" s="29"/>
      <c r="I24" s="29"/>
      <c r="J24" s="29"/>
      <c r="K24" s="29"/>
      <c r="L24" s="53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8" customFormat="1" ht="15.02609" customHeight="1">
      <c r="A25" s="129"/>
      <c r="B25" s="130"/>
      <c r="C25" s="129"/>
      <c r="D25" s="129"/>
      <c r="E25" s="131" t="s">
        <v>1</v>
      </c>
      <c r="F25" s="131"/>
      <c r="G25" s="131"/>
      <c r="H25" s="131"/>
      <c r="I25" s="129"/>
      <c r="J25" s="129"/>
      <c r="K25" s="129"/>
      <c r="L25" s="132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="2" customFormat="1" ht="6.96" customHeight="1">
      <c r="A26" s="29"/>
      <c r="B26" s="35"/>
      <c r="C26" s="29"/>
      <c r="D26" s="29"/>
      <c r="E26" s="29"/>
      <c r="F26" s="29"/>
      <c r="G26" s="29"/>
      <c r="H26" s="29"/>
      <c r="I26" s="29"/>
      <c r="J26" s="29"/>
      <c r="K26" s="29"/>
      <c r="L26" s="53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2" customFormat="1" ht="6.96" customHeight="1">
      <c r="A27" s="29"/>
      <c r="B27" s="35"/>
      <c r="C27" s="29"/>
      <c r="D27" s="133"/>
      <c r="E27" s="133"/>
      <c r="F27" s="133"/>
      <c r="G27" s="133"/>
      <c r="H27" s="133"/>
      <c r="I27" s="133"/>
      <c r="J27" s="133"/>
      <c r="K27" s="133"/>
      <c r="L27" s="53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="2" customFormat="1" ht="25.44" customHeight="1">
      <c r="A28" s="29"/>
      <c r="B28" s="35"/>
      <c r="C28" s="29"/>
      <c r="D28" s="134" t="s">
        <v>30</v>
      </c>
      <c r="E28" s="29"/>
      <c r="F28" s="29"/>
      <c r="G28" s="29"/>
      <c r="H28" s="29"/>
      <c r="I28" s="29"/>
      <c r="J28" s="135">
        <f>ROUND(J119, 2)</f>
        <v>1400681.95</v>
      </c>
      <c r="K28" s="29"/>
      <c r="L28" s="53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33"/>
      <c r="E29" s="133"/>
      <c r="F29" s="133"/>
      <c r="G29" s="133"/>
      <c r="H29" s="133"/>
      <c r="I29" s="133"/>
      <c r="J29" s="133"/>
      <c r="K29" s="133"/>
      <c r="L29" s="53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14.4" customHeight="1">
      <c r="A30" s="29"/>
      <c r="B30" s="35"/>
      <c r="C30" s="29"/>
      <c r="D30" s="29"/>
      <c r="E30" s="29"/>
      <c r="F30" s="136" t="s">
        <v>32</v>
      </c>
      <c r="G30" s="29"/>
      <c r="H30" s="29"/>
      <c r="I30" s="136" t="s">
        <v>31</v>
      </c>
      <c r="J30" s="136" t="s">
        <v>33</v>
      </c>
      <c r="K30" s="29"/>
      <c r="L30" s="53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14.4" customHeight="1">
      <c r="A31" s="29"/>
      <c r="B31" s="35"/>
      <c r="C31" s="29"/>
      <c r="D31" s="137" t="s">
        <v>34</v>
      </c>
      <c r="E31" s="125" t="s">
        <v>35</v>
      </c>
      <c r="F31" s="138">
        <f>ROUND((SUM(BE119:BE186)),  2)</f>
        <v>0</v>
      </c>
      <c r="G31" s="29"/>
      <c r="H31" s="29"/>
      <c r="I31" s="139">
        <v>0.20999999999999999</v>
      </c>
      <c r="J31" s="138">
        <f>ROUND(((SUM(BE119:BE186))*I31),  2)</f>
        <v>0</v>
      </c>
      <c r="K31" s="29"/>
      <c r="L31" s="53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14.4" customHeight="1">
      <c r="A32" s="29"/>
      <c r="B32" s="35"/>
      <c r="C32" s="29"/>
      <c r="D32" s="29"/>
      <c r="E32" s="125" t="s">
        <v>36</v>
      </c>
      <c r="F32" s="138">
        <f>ROUND((SUM(BF119:BF186)),  2)</f>
        <v>1400681.95</v>
      </c>
      <c r="G32" s="29"/>
      <c r="H32" s="29"/>
      <c r="I32" s="139">
        <v>0.12</v>
      </c>
      <c r="J32" s="138">
        <f>ROUND(((SUM(BF119:BF186))*I32),  2)</f>
        <v>168081.82999999999</v>
      </c>
      <c r="K32" s="29"/>
      <c r="L32" s="53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hidden="1" s="2" customFormat="1" ht="14.4" customHeight="1">
      <c r="A33" s="29"/>
      <c r="B33" s="35"/>
      <c r="C33" s="29"/>
      <c r="D33" s="29"/>
      <c r="E33" s="125" t="s">
        <v>37</v>
      </c>
      <c r="F33" s="138">
        <f>ROUND((SUM(BG119:BG186)),  2)</f>
        <v>0</v>
      </c>
      <c r="G33" s="29"/>
      <c r="H33" s="29"/>
      <c r="I33" s="139">
        <v>0.20999999999999999</v>
      </c>
      <c r="J33" s="138">
        <f>0</f>
        <v>0</v>
      </c>
      <c r="K33" s="29"/>
      <c r="L33" s="53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hidden="1" s="2" customFormat="1" ht="14.4" customHeight="1">
      <c r="A34" s="29"/>
      <c r="B34" s="35"/>
      <c r="C34" s="29"/>
      <c r="D34" s="29"/>
      <c r="E34" s="125" t="s">
        <v>38</v>
      </c>
      <c r="F34" s="138">
        <f>ROUND((SUM(BH119:BH186)),  2)</f>
        <v>0</v>
      </c>
      <c r="G34" s="29"/>
      <c r="H34" s="29"/>
      <c r="I34" s="139">
        <v>0.12</v>
      </c>
      <c r="J34" s="138">
        <f>0</f>
        <v>0</v>
      </c>
      <c r="K34" s="29"/>
      <c r="L34" s="53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hidden="1" s="2" customFormat="1" ht="14.4" customHeight="1">
      <c r="A35" s="29"/>
      <c r="B35" s="35"/>
      <c r="C35" s="29"/>
      <c r="D35" s="29"/>
      <c r="E35" s="125" t="s">
        <v>39</v>
      </c>
      <c r="F35" s="138">
        <f>ROUND((SUM(BI119:BI186)),  2)</f>
        <v>0</v>
      </c>
      <c r="G35" s="29"/>
      <c r="H35" s="29"/>
      <c r="I35" s="139">
        <v>0</v>
      </c>
      <c r="J35" s="138">
        <f>0</f>
        <v>0</v>
      </c>
      <c r="K35" s="29"/>
      <c r="L35" s="53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="2" customFormat="1" ht="6.96" customHeight="1">
      <c r="A36" s="29"/>
      <c r="B36" s="35"/>
      <c r="C36" s="29"/>
      <c r="D36" s="29"/>
      <c r="E36" s="29"/>
      <c r="F36" s="29"/>
      <c r="G36" s="29"/>
      <c r="H36" s="29"/>
      <c r="I36" s="29"/>
      <c r="J36" s="29"/>
      <c r="K36" s="29"/>
      <c r="L36" s="53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="2" customFormat="1" ht="25.44" customHeight="1">
      <c r="A37" s="29"/>
      <c r="B37" s="35"/>
      <c r="C37" s="140"/>
      <c r="D37" s="141" t="s">
        <v>40</v>
      </c>
      <c r="E37" s="142"/>
      <c r="F37" s="142"/>
      <c r="G37" s="143" t="s">
        <v>41</v>
      </c>
      <c r="H37" s="144" t="s">
        <v>42</v>
      </c>
      <c r="I37" s="142"/>
      <c r="J37" s="145">
        <f>SUM(J28:J35)</f>
        <v>1568763.78</v>
      </c>
      <c r="K37" s="146"/>
      <c r="L37" s="53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="2" customFormat="1" ht="14.4" customHeight="1">
      <c r="A38" s="29"/>
      <c r="B38" s="35"/>
      <c r="C38" s="29"/>
      <c r="D38" s="29"/>
      <c r="E38" s="29"/>
      <c r="F38" s="29"/>
      <c r="G38" s="29"/>
      <c r="H38" s="29"/>
      <c r="I38" s="29"/>
      <c r="J38" s="29"/>
      <c r="K38" s="29"/>
      <c r="L38" s="53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3"/>
      <c r="D50" s="147" t="s">
        <v>43</v>
      </c>
      <c r="E50" s="148"/>
      <c r="F50" s="148"/>
      <c r="G50" s="147" t="s">
        <v>44</v>
      </c>
      <c r="H50" s="148"/>
      <c r="I50" s="148"/>
      <c r="J50" s="148"/>
      <c r="K50" s="148"/>
      <c r="L50" s="53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49" t="s">
        <v>45</v>
      </c>
      <c r="E61" s="150"/>
      <c r="F61" s="151" t="s">
        <v>46</v>
      </c>
      <c r="G61" s="149" t="s">
        <v>45</v>
      </c>
      <c r="H61" s="150"/>
      <c r="I61" s="150"/>
      <c r="J61" s="152" t="s">
        <v>46</v>
      </c>
      <c r="K61" s="150"/>
      <c r="L61" s="53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47" t="s">
        <v>47</v>
      </c>
      <c r="E65" s="153"/>
      <c r="F65" s="153"/>
      <c r="G65" s="147" t="s">
        <v>48</v>
      </c>
      <c r="H65" s="153"/>
      <c r="I65" s="153"/>
      <c r="J65" s="153"/>
      <c r="K65" s="153"/>
      <c r="L65" s="53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49" t="s">
        <v>45</v>
      </c>
      <c r="E76" s="150"/>
      <c r="F76" s="151" t="s">
        <v>46</v>
      </c>
      <c r="G76" s="149" t="s">
        <v>45</v>
      </c>
      <c r="H76" s="150"/>
      <c r="I76" s="150"/>
      <c r="J76" s="152" t="s">
        <v>46</v>
      </c>
      <c r="K76" s="150"/>
      <c r="L76" s="53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54"/>
      <c r="C77" s="155"/>
      <c r="D77" s="155"/>
      <c r="E77" s="155"/>
      <c r="F77" s="155"/>
      <c r="G77" s="155"/>
      <c r="H77" s="155"/>
      <c r="I77" s="155"/>
      <c r="J77" s="155"/>
      <c r="K77" s="155"/>
      <c r="L77" s="53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="2" customFormat="1" ht="6.96" customHeight="1">
      <c r="A81" s="29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53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="2" customFormat="1" ht="24.96" customHeight="1">
      <c r="A82" s="29"/>
      <c r="B82" s="30"/>
      <c r="C82" s="20" t="s">
        <v>78</v>
      </c>
      <c r="D82" s="31"/>
      <c r="E82" s="31"/>
      <c r="F82" s="31"/>
      <c r="G82" s="31"/>
      <c r="H82" s="31"/>
      <c r="I82" s="31"/>
      <c r="J82" s="31"/>
      <c r="K82" s="31"/>
      <c r="L82" s="53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3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="2" customFormat="1" ht="12" customHeight="1">
      <c r="A84" s="29"/>
      <c r="B84" s="30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53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="2" customFormat="1" ht="15.02609" customHeight="1">
      <c r="A85" s="29"/>
      <c r="B85" s="30"/>
      <c r="C85" s="31"/>
      <c r="D85" s="31"/>
      <c r="E85" s="66" t="str">
        <f>E7</f>
        <v>Oprava střechy</v>
      </c>
      <c r="F85" s="31"/>
      <c r="G85" s="31"/>
      <c r="H85" s="31"/>
      <c r="I85" s="31"/>
      <c r="J85" s="31"/>
      <c r="K85" s="31"/>
      <c r="L85" s="53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="2" customFormat="1" ht="6.96" customHeight="1">
      <c r="A86" s="29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53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="2" customFormat="1" ht="12" customHeight="1">
      <c r="A87" s="29"/>
      <c r="B87" s="30"/>
      <c r="C87" s="26" t="s">
        <v>18</v>
      </c>
      <c r="D87" s="31"/>
      <c r="E87" s="31"/>
      <c r="F87" s="23" t="str">
        <f>F10</f>
        <v xml:space="preserve"> </v>
      </c>
      <c r="G87" s="31"/>
      <c r="H87" s="31"/>
      <c r="I87" s="26" t="s">
        <v>20</v>
      </c>
      <c r="J87" s="69" t="str">
        <f>IF(J10="","",J10)</f>
        <v>7. 2. 2025</v>
      </c>
      <c r="K87" s="31"/>
      <c r="L87" s="53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3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="2" customFormat="1" ht="14.92174" customHeight="1">
      <c r="A89" s="29"/>
      <c r="B89" s="30"/>
      <c r="C89" s="26" t="s">
        <v>22</v>
      </c>
      <c r="D89" s="31"/>
      <c r="E89" s="31"/>
      <c r="F89" s="23" t="str">
        <f>E13</f>
        <v xml:space="preserve"> </v>
      </c>
      <c r="G89" s="31"/>
      <c r="H89" s="31"/>
      <c r="I89" s="26" t="s">
        <v>26</v>
      </c>
      <c r="J89" s="27" t="str">
        <f>E19</f>
        <v xml:space="preserve"> </v>
      </c>
      <c r="K89" s="31"/>
      <c r="L89" s="53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="2" customFormat="1" ht="14.92174" customHeight="1">
      <c r="A90" s="29"/>
      <c r="B90" s="30"/>
      <c r="C90" s="26" t="s">
        <v>25</v>
      </c>
      <c r="D90" s="31"/>
      <c r="E90" s="31"/>
      <c r="F90" s="23" t="str">
        <f>IF(E16="","",E16)</f>
        <v xml:space="preserve"> </v>
      </c>
      <c r="G90" s="31"/>
      <c r="H90" s="31"/>
      <c r="I90" s="26" t="s">
        <v>28</v>
      </c>
      <c r="J90" s="27" t="str">
        <f>E22</f>
        <v xml:space="preserve"> </v>
      </c>
      <c r="K90" s="31"/>
      <c r="L90" s="53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="2" customFormat="1" ht="10.32" customHeight="1">
      <c r="A91" s="29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53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="2" customFormat="1" ht="29.28" customHeight="1">
      <c r="A92" s="29"/>
      <c r="B92" s="30"/>
      <c r="C92" s="158" t="s">
        <v>79</v>
      </c>
      <c r="D92" s="159"/>
      <c r="E92" s="159"/>
      <c r="F92" s="159"/>
      <c r="G92" s="159"/>
      <c r="H92" s="159"/>
      <c r="I92" s="159"/>
      <c r="J92" s="160" t="s">
        <v>80</v>
      </c>
      <c r="K92" s="159"/>
      <c r="L92" s="53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3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="2" customFormat="1" ht="22.8" customHeight="1">
      <c r="A94" s="29"/>
      <c r="B94" s="30"/>
      <c r="C94" s="161" t="s">
        <v>81</v>
      </c>
      <c r="D94" s="31"/>
      <c r="E94" s="31"/>
      <c r="F94" s="31"/>
      <c r="G94" s="31"/>
      <c r="H94" s="31"/>
      <c r="I94" s="31"/>
      <c r="J94" s="100">
        <f>J119</f>
        <v>1400681.9500000002</v>
      </c>
      <c r="K94" s="31"/>
      <c r="L94" s="53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82</v>
      </c>
    </row>
    <row r="95" s="9" customFormat="1" ht="24.96" customHeight="1">
      <c r="A95" s="9"/>
      <c r="B95" s="162"/>
      <c r="C95" s="163"/>
      <c r="D95" s="164" t="s">
        <v>83</v>
      </c>
      <c r="E95" s="165"/>
      <c r="F95" s="165"/>
      <c r="G95" s="165"/>
      <c r="H95" s="165"/>
      <c r="I95" s="165"/>
      <c r="J95" s="166">
        <f>J120</f>
        <v>93641.419999999998</v>
      </c>
      <c r="K95" s="163"/>
      <c r="L95" s="16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68"/>
      <c r="C96" s="169"/>
      <c r="D96" s="170" t="s">
        <v>84</v>
      </c>
      <c r="E96" s="171"/>
      <c r="F96" s="171"/>
      <c r="G96" s="171"/>
      <c r="H96" s="171"/>
      <c r="I96" s="171"/>
      <c r="J96" s="172">
        <f>J121</f>
        <v>93641.419999999998</v>
      </c>
      <c r="K96" s="169"/>
      <c r="L96" s="17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9" customFormat="1" ht="24.96" customHeight="1">
      <c r="A97" s="9"/>
      <c r="B97" s="162"/>
      <c r="C97" s="163"/>
      <c r="D97" s="164" t="s">
        <v>85</v>
      </c>
      <c r="E97" s="165"/>
      <c r="F97" s="165"/>
      <c r="G97" s="165"/>
      <c r="H97" s="165"/>
      <c r="I97" s="165"/>
      <c r="J97" s="166">
        <f>J130</f>
        <v>1307040.5300000003</v>
      </c>
      <c r="K97" s="163"/>
      <c r="L97" s="16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68"/>
      <c r="C98" s="169"/>
      <c r="D98" s="170" t="s">
        <v>86</v>
      </c>
      <c r="E98" s="171"/>
      <c r="F98" s="171"/>
      <c r="G98" s="171"/>
      <c r="H98" s="171"/>
      <c r="I98" s="171"/>
      <c r="J98" s="172">
        <f>J131</f>
        <v>770023.42000000004</v>
      </c>
      <c r="K98" s="169"/>
      <c r="L98" s="17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68"/>
      <c r="C99" s="169"/>
      <c r="D99" s="170" t="s">
        <v>87</v>
      </c>
      <c r="E99" s="171"/>
      <c r="F99" s="171"/>
      <c r="G99" s="171"/>
      <c r="H99" s="171"/>
      <c r="I99" s="171"/>
      <c r="J99" s="172">
        <f>J166</f>
        <v>393263.73999999999</v>
      </c>
      <c r="K99" s="169"/>
      <c r="L99" s="17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68"/>
      <c r="C100" s="169"/>
      <c r="D100" s="170" t="s">
        <v>88</v>
      </c>
      <c r="E100" s="171"/>
      <c r="F100" s="171"/>
      <c r="G100" s="171"/>
      <c r="H100" s="171"/>
      <c r="I100" s="171"/>
      <c r="J100" s="172">
        <f>J175</f>
        <v>20427.25</v>
      </c>
      <c r="K100" s="169"/>
      <c r="L100" s="17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68"/>
      <c r="C101" s="169"/>
      <c r="D101" s="170" t="s">
        <v>89</v>
      </c>
      <c r="E101" s="171"/>
      <c r="F101" s="171"/>
      <c r="G101" s="171"/>
      <c r="H101" s="171"/>
      <c r="I101" s="171"/>
      <c r="J101" s="172">
        <f>J180</f>
        <v>123326.12</v>
      </c>
      <c r="K101" s="169"/>
      <c r="L101" s="17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29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53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="2" customFormat="1" ht="6.96" customHeight="1">
      <c r="A103" s="29"/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3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="2" customFormat="1" ht="6.96" customHeight="1">
      <c r="A107" s="29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="2" customFormat="1" ht="24.96" customHeight="1">
      <c r="A108" s="29"/>
      <c r="B108" s="30"/>
      <c r="C108" s="20" t="s">
        <v>90</v>
      </c>
      <c r="D108" s="31"/>
      <c r="E108" s="31"/>
      <c r="F108" s="31"/>
      <c r="G108" s="31"/>
      <c r="H108" s="31"/>
      <c r="I108" s="31"/>
      <c r="J108" s="31"/>
      <c r="K108" s="31"/>
      <c r="L108" s="53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="2" customFormat="1" ht="6.96" customHeight="1">
      <c r="A109" s="29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53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="2" customFormat="1" ht="12" customHeight="1">
      <c r="A110" s="29"/>
      <c r="B110" s="30"/>
      <c r="C110" s="26" t="s">
        <v>14</v>
      </c>
      <c r="D110" s="31"/>
      <c r="E110" s="31"/>
      <c r="F110" s="31"/>
      <c r="G110" s="31"/>
      <c r="H110" s="31"/>
      <c r="I110" s="31"/>
      <c r="J110" s="31"/>
      <c r="K110" s="31"/>
      <c r="L110" s="53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="2" customFormat="1" ht="15.02609" customHeight="1">
      <c r="A111" s="29"/>
      <c r="B111" s="30"/>
      <c r="C111" s="31"/>
      <c r="D111" s="31"/>
      <c r="E111" s="66" t="str">
        <f>E7</f>
        <v>Oprava střechy</v>
      </c>
      <c r="F111" s="31"/>
      <c r="G111" s="31"/>
      <c r="H111" s="31"/>
      <c r="I111" s="31"/>
      <c r="J111" s="31"/>
      <c r="K111" s="31"/>
      <c r="L111" s="53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="2" customFormat="1" ht="6.96" customHeight="1">
      <c r="A112" s="29"/>
      <c r="B112" s="30"/>
      <c r="C112" s="31"/>
      <c r="D112" s="31"/>
      <c r="E112" s="31"/>
      <c r="F112" s="31"/>
      <c r="G112" s="31"/>
      <c r="H112" s="31"/>
      <c r="I112" s="31"/>
      <c r="J112" s="31"/>
      <c r="K112" s="31"/>
      <c r="L112" s="53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="2" customFormat="1" ht="12" customHeight="1">
      <c r="A113" s="29"/>
      <c r="B113" s="30"/>
      <c r="C113" s="26" t="s">
        <v>18</v>
      </c>
      <c r="D113" s="31"/>
      <c r="E113" s="31"/>
      <c r="F113" s="23" t="str">
        <f>F10</f>
        <v xml:space="preserve"> </v>
      </c>
      <c r="G113" s="31"/>
      <c r="H113" s="31"/>
      <c r="I113" s="26" t="s">
        <v>20</v>
      </c>
      <c r="J113" s="69" t="str">
        <f>IF(J10="","",J10)</f>
        <v>7. 2. 2025</v>
      </c>
      <c r="K113" s="31"/>
      <c r="L113" s="53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="2" customFormat="1" ht="6.96" customHeight="1">
      <c r="A114" s="29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53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="2" customFormat="1" ht="14.92174" customHeight="1">
      <c r="A115" s="29"/>
      <c r="B115" s="30"/>
      <c r="C115" s="26" t="s">
        <v>22</v>
      </c>
      <c r="D115" s="31"/>
      <c r="E115" s="31"/>
      <c r="F115" s="23" t="str">
        <f>E13</f>
        <v xml:space="preserve"> </v>
      </c>
      <c r="G115" s="31"/>
      <c r="H115" s="31"/>
      <c r="I115" s="26" t="s">
        <v>26</v>
      </c>
      <c r="J115" s="27" t="str">
        <f>E19</f>
        <v xml:space="preserve"> </v>
      </c>
      <c r="K115" s="31"/>
      <c r="L115" s="53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="2" customFormat="1" ht="14.92174" customHeight="1">
      <c r="A116" s="29"/>
      <c r="B116" s="30"/>
      <c r="C116" s="26" t="s">
        <v>25</v>
      </c>
      <c r="D116" s="31"/>
      <c r="E116" s="31"/>
      <c r="F116" s="23" t="str">
        <f>IF(E16="","",E16)</f>
        <v xml:space="preserve"> </v>
      </c>
      <c r="G116" s="31"/>
      <c r="H116" s="31"/>
      <c r="I116" s="26" t="s">
        <v>28</v>
      </c>
      <c r="J116" s="27" t="str">
        <f>E22</f>
        <v xml:space="preserve"> </v>
      </c>
      <c r="K116" s="31"/>
      <c r="L116" s="53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="2" customFormat="1" ht="10.32" customHeight="1">
      <c r="A117" s="29"/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53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="11" customFormat="1" ht="29.28" customHeight="1">
      <c r="A118" s="174"/>
      <c r="B118" s="175"/>
      <c r="C118" s="176" t="s">
        <v>91</v>
      </c>
      <c r="D118" s="177" t="s">
        <v>55</v>
      </c>
      <c r="E118" s="177" t="s">
        <v>51</v>
      </c>
      <c r="F118" s="177" t="s">
        <v>52</v>
      </c>
      <c r="G118" s="177" t="s">
        <v>92</v>
      </c>
      <c r="H118" s="177" t="s">
        <v>93</v>
      </c>
      <c r="I118" s="177" t="s">
        <v>94</v>
      </c>
      <c r="J118" s="178" t="s">
        <v>80</v>
      </c>
      <c r="K118" s="179" t="s">
        <v>95</v>
      </c>
      <c r="L118" s="180"/>
      <c r="M118" s="90" t="s">
        <v>1</v>
      </c>
      <c r="N118" s="91" t="s">
        <v>34</v>
      </c>
      <c r="O118" s="91" t="s">
        <v>96</v>
      </c>
      <c r="P118" s="91" t="s">
        <v>97</v>
      </c>
      <c r="Q118" s="91" t="s">
        <v>98</v>
      </c>
      <c r="R118" s="91" t="s">
        <v>99</v>
      </c>
      <c r="S118" s="91" t="s">
        <v>100</v>
      </c>
      <c r="T118" s="92" t="s">
        <v>101</v>
      </c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</row>
    <row r="119" s="2" customFormat="1" ht="22.8" customHeight="1">
      <c r="A119" s="29"/>
      <c r="B119" s="30"/>
      <c r="C119" s="97" t="s">
        <v>102</v>
      </c>
      <c r="D119" s="31"/>
      <c r="E119" s="31"/>
      <c r="F119" s="31"/>
      <c r="G119" s="31"/>
      <c r="H119" s="31"/>
      <c r="I119" s="31"/>
      <c r="J119" s="181">
        <f>BK119</f>
        <v>1400681.9500000002</v>
      </c>
      <c r="K119" s="31"/>
      <c r="L119" s="35"/>
      <c r="M119" s="93"/>
      <c r="N119" s="182"/>
      <c r="O119" s="94"/>
      <c r="P119" s="183">
        <f>P120+P130</f>
        <v>429.7768749999999</v>
      </c>
      <c r="Q119" s="94"/>
      <c r="R119" s="183">
        <f>R120+R130</f>
        <v>8.2481091200000005</v>
      </c>
      <c r="S119" s="94"/>
      <c r="T119" s="184">
        <f>T120+T130</f>
        <v>6.8353999999999999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69</v>
      </c>
      <c r="AU119" s="14" t="s">
        <v>82</v>
      </c>
      <c r="BK119" s="185">
        <f>BK120+BK130</f>
        <v>1400681.9500000002</v>
      </c>
    </row>
    <row r="120" s="12" customFormat="1" ht="25.92" customHeight="1">
      <c r="A120" s="12"/>
      <c r="B120" s="186"/>
      <c r="C120" s="187"/>
      <c r="D120" s="188" t="s">
        <v>69</v>
      </c>
      <c r="E120" s="189" t="s">
        <v>103</v>
      </c>
      <c r="F120" s="189" t="s">
        <v>104</v>
      </c>
      <c r="G120" s="187"/>
      <c r="H120" s="187"/>
      <c r="I120" s="187"/>
      <c r="J120" s="190">
        <f>BK120</f>
        <v>93641.419999999998</v>
      </c>
      <c r="K120" s="187"/>
      <c r="L120" s="191"/>
      <c r="M120" s="192"/>
      <c r="N120" s="193"/>
      <c r="O120" s="193"/>
      <c r="P120" s="194">
        <f>P121</f>
        <v>38.446874999999999</v>
      </c>
      <c r="Q120" s="193"/>
      <c r="R120" s="194">
        <f>R121</f>
        <v>0</v>
      </c>
      <c r="S120" s="193"/>
      <c r="T120" s="195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96" t="s">
        <v>75</v>
      </c>
      <c r="AT120" s="197" t="s">
        <v>69</v>
      </c>
      <c r="AU120" s="197" t="s">
        <v>70</v>
      </c>
      <c r="AY120" s="196" t="s">
        <v>105</v>
      </c>
      <c r="BK120" s="198">
        <f>BK121</f>
        <v>93641.419999999998</v>
      </c>
    </row>
    <row r="121" s="12" customFormat="1" ht="22.8" customHeight="1">
      <c r="A121" s="12"/>
      <c r="B121" s="186"/>
      <c r="C121" s="187"/>
      <c r="D121" s="188" t="s">
        <v>69</v>
      </c>
      <c r="E121" s="199" t="s">
        <v>106</v>
      </c>
      <c r="F121" s="199" t="s">
        <v>107</v>
      </c>
      <c r="G121" s="187"/>
      <c r="H121" s="187"/>
      <c r="I121" s="187"/>
      <c r="J121" s="200">
        <f>BK121</f>
        <v>93641.419999999998</v>
      </c>
      <c r="K121" s="187"/>
      <c r="L121" s="191"/>
      <c r="M121" s="192"/>
      <c r="N121" s="193"/>
      <c r="O121" s="193"/>
      <c r="P121" s="194">
        <f>SUM(P122:P129)</f>
        <v>38.446874999999999</v>
      </c>
      <c r="Q121" s="193"/>
      <c r="R121" s="194">
        <f>SUM(R122:R129)</f>
        <v>0</v>
      </c>
      <c r="S121" s="193"/>
      <c r="T121" s="195">
        <f>SUM(T122:T129)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6" t="s">
        <v>75</v>
      </c>
      <c r="AT121" s="197" t="s">
        <v>69</v>
      </c>
      <c r="AU121" s="197" t="s">
        <v>75</v>
      </c>
      <c r="AY121" s="196" t="s">
        <v>105</v>
      </c>
      <c r="BK121" s="198">
        <f>SUM(BK122:BK129)</f>
        <v>93641.419999999998</v>
      </c>
    </row>
    <row r="122" s="2" customFormat="1" ht="31.93044" customHeight="1">
      <c r="A122" s="29"/>
      <c r="B122" s="30"/>
      <c r="C122" s="201" t="s">
        <v>108</v>
      </c>
      <c r="D122" s="201" t="s">
        <v>109</v>
      </c>
      <c r="E122" s="202" t="s">
        <v>110</v>
      </c>
      <c r="F122" s="203" t="s">
        <v>111</v>
      </c>
      <c r="G122" s="204" t="s">
        <v>112</v>
      </c>
      <c r="H122" s="205">
        <v>6.835</v>
      </c>
      <c r="I122" s="206">
        <v>5220</v>
      </c>
      <c r="J122" s="206">
        <f>ROUND(I122*H122,2)</f>
        <v>35678.699999999997</v>
      </c>
      <c r="K122" s="207"/>
      <c r="L122" s="35"/>
      <c r="M122" s="208" t="s">
        <v>1</v>
      </c>
      <c r="N122" s="209" t="s">
        <v>36</v>
      </c>
      <c r="O122" s="210">
        <v>5.4400000000000004</v>
      </c>
      <c r="P122" s="210">
        <f>O122*H122</f>
        <v>37.182400000000001</v>
      </c>
      <c r="Q122" s="210">
        <v>0</v>
      </c>
      <c r="R122" s="210">
        <f>Q122*H122</f>
        <v>0</v>
      </c>
      <c r="S122" s="210">
        <v>0</v>
      </c>
      <c r="T122" s="211">
        <f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212" t="s">
        <v>113</v>
      </c>
      <c r="AT122" s="212" t="s">
        <v>109</v>
      </c>
      <c r="AU122" s="212" t="s">
        <v>114</v>
      </c>
      <c r="AY122" s="14" t="s">
        <v>105</v>
      </c>
      <c r="BE122" s="213">
        <f>IF(N122="základní",J122,0)</f>
        <v>0</v>
      </c>
      <c r="BF122" s="213">
        <f>IF(N122="snížená",J122,0)</f>
        <v>35678.699999999997</v>
      </c>
      <c r="BG122" s="213">
        <f>IF(N122="zákl. přenesená",J122,0)</f>
        <v>0</v>
      </c>
      <c r="BH122" s="213">
        <f>IF(N122="sníž. přenesená",J122,0)</f>
        <v>0</v>
      </c>
      <c r="BI122" s="213">
        <f>IF(N122="nulová",J122,0)</f>
        <v>0</v>
      </c>
      <c r="BJ122" s="14" t="s">
        <v>114</v>
      </c>
      <c r="BK122" s="213">
        <f>ROUND(I122*H122,2)</f>
        <v>35678.699999999997</v>
      </c>
      <c r="BL122" s="14" t="s">
        <v>113</v>
      </c>
      <c r="BM122" s="212" t="s">
        <v>115</v>
      </c>
    </row>
    <row r="123" s="2" customFormat="1">
      <c r="A123" s="29"/>
      <c r="B123" s="30"/>
      <c r="C123" s="31"/>
      <c r="D123" s="214" t="s">
        <v>116</v>
      </c>
      <c r="E123" s="31"/>
      <c r="F123" s="215" t="s">
        <v>117</v>
      </c>
      <c r="G123" s="31"/>
      <c r="H123" s="31"/>
      <c r="I123" s="31"/>
      <c r="J123" s="31"/>
      <c r="K123" s="31"/>
      <c r="L123" s="35"/>
      <c r="M123" s="216"/>
      <c r="N123" s="217"/>
      <c r="O123" s="81"/>
      <c r="P123" s="81"/>
      <c r="Q123" s="81"/>
      <c r="R123" s="81"/>
      <c r="S123" s="81"/>
      <c r="T123" s="82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116</v>
      </c>
      <c r="AU123" s="14" t="s">
        <v>114</v>
      </c>
    </row>
    <row r="124" s="2" customFormat="1" ht="31.93044" customHeight="1">
      <c r="A124" s="29"/>
      <c r="B124" s="30"/>
      <c r="C124" s="201" t="s">
        <v>118</v>
      </c>
      <c r="D124" s="201" t="s">
        <v>109</v>
      </c>
      <c r="E124" s="202" t="s">
        <v>119</v>
      </c>
      <c r="F124" s="203" t="s">
        <v>120</v>
      </c>
      <c r="G124" s="204" t="s">
        <v>112</v>
      </c>
      <c r="H124" s="205">
        <v>6.835</v>
      </c>
      <c r="I124" s="206">
        <v>1183.48</v>
      </c>
      <c r="J124" s="206">
        <f>ROUND(I124*H124,2)</f>
        <v>8089.0900000000001</v>
      </c>
      <c r="K124" s="207"/>
      <c r="L124" s="35"/>
      <c r="M124" s="208" t="s">
        <v>1</v>
      </c>
      <c r="N124" s="209" t="s">
        <v>36</v>
      </c>
      <c r="O124" s="210">
        <v>0.125</v>
      </c>
      <c r="P124" s="210">
        <f>O124*H124</f>
        <v>0.854375</v>
      </c>
      <c r="Q124" s="210">
        <v>0</v>
      </c>
      <c r="R124" s="210">
        <f>Q124*H124</f>
        <v>0</v>
      </c>
      <c r="S124" s="210">
        <v>0</v>
      </c>
      <c r="T124" s="211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212" t="s">
        <v>113</v>
      </c>
      <c r="AT124" s="212" t="s">
        <v>109</v>
      </c>
      <c r="AU124" s="212" t="s">
        <v>114</v>
      </c>
      <c r="AY124" s="14" t="s">
        <v>105</v>
      </c>
      <c r="BE124" s="213">
        <f>IF(N124="základní",J124,0)</f>
        <v>0</v>
      </c>
      <c r="BF124" s="213">
        <f>IF(N124="snížená",J124,0)</f>
        <v>8089.0900000000001</v>
      </c>
      <c r="BG124" s="213">
        <f>IF(N124="zákl. přenesená",J124,0)</f>
        <v>0</v>
      </c>
      <c r="BH124" s="213">
        <f>IF(N124="sníž. přenesená",J124,0)</f>
        <v>0</v>
      </c>
      <c r="BI124" s="213">
        <f>IF(N124="nulová",J124,0)</f>
        <v>0</v>
      </c>
      <c r="BJ124" s="14" t="s">
        <v>114</v>
      </c>
      <c r="BK124" s="213">
        <f>ROUND(I124*H124,2)</f>
        <v>8089.0900000000001</v>
      </c>
      <c r="BL124" s="14" t="s">
        <v>113</v>
      </c>
      <c r="BM124" s="212" t="s">
        <v>121</v>
      </c>
    </row>
    <row r="125" s="2" customFormat="1">
      <c r="A125" s="29"/>
      <c r="B125" s="30"/>
      <c r="C125" s="31"/>
      <c r="D125" s="214" t="s">
        <v>116</v>
      </c>
      <c r="E125" s="31"/>
      <c r="F125" s="215" t="s">
        <v>120</v>
      </c>
      <c r="G125" s="31"/>
      <c r="H125" s="31"/>
      <c r="I125" s="31"/>
      <c r="J125" s="31"/>
      <c r="K125" s="31"/>
      <c r="L125" s="35"/>
      <c r="M125" s="216"/>
      <c r="N125" s="217"/>
      <c r="O125" s="81"/>
      <c r="P125" s="81"/>
      <c r="Q125" s="81"/>
      <c r="R125" s="81"/>
      <c r="S125" s="81"/>
      <c r="T125" s="82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116</v>
      </c>
      <c r="AU125" s="14" t="s">
        <v>114</v>
      </c>
    </row>
    <row r="126" s="2" customFormat="1" ht="42.57392" customHeight="1">
      <c r="A126" s="29"/>
      <c r="B126" s="30"/>
      <c r="C126" s="201" t="s">
        <v>122</v>
      </c>
      <c r="D126" s="201" t="s">
        <v>109</v>
      </c>
      <c r="E126" s="202" t="s">
        <v>123</v>
      </c>
      <c r="F126" s="203" t="s">
        <v>124</v>
      </c>
      <c r="G126" s="204" t="s">
        <v>112</v>
      </c>
      <c r="H126" s="205">
        <v>68.349999999999994</v>
      </c>
      <c r="I126" s="206">
        <v>51.68</v>
      </c>
      <c r="J126" s="206">
        <f>ROUND(I126*H126,2)</f>
        <v>3532.3299999999999</v>
      </c>
      <c r="K126" s="207"/>
      <c r="L126" s="35"/>
      <c r="M126" s="208" t="s">
        <v>1</v>
      </c>
      <c r="N126" s="209" t="s">
        <v>36</v>
      </c>
      <c r="O126" s="210">
        <v>0.0060000000000000001</v>
      </c>
      <c r="P126" s="210">
        <f>O126*H126</f>
        <v>0.41009999999999996</v>
      </c>
      <c r="Q126" s="210">
        <v>0</v>
      </c>
      <c r="R126" s="210">
        <f>Q126*H126</f>
        <v>0</v>
      </c>
      <c r="S126" s="210">
        <v>0</v>
      </c>
      <c r="T126" s="211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212" t="s">
        <v>113</v>
      </c>
      <c r="AT126" s="212" t="s">
        <v>109</v>
      </c>
      <c r="AU126" s="212" t="s">
        <v>114</v>
      </c>
      <c r="AY126" s="14" t="s">
        <v>105</v>
      </c>
      <c r="BE126" s="213">
        <f>IF(N126="základní",J126,0)</f>
        <v>0</v>
      </c>
      <c r="BF126" s="213">
        <f>IF(N126="snížená",J126,0)</f>
        <v>3532.3299999999999</v>
      </c>
      <c r="BG126" s="213">
        <f>IF(N126="zákl. přenesená",J126,0)</f>
        <v>0</v>
      </c>
      <c r="BH126" s="213">
        <f>IF(N126="sníž. přenesená",J126,0)</f>
        <v>0</v>
      </c>
      <c r="BI126" s="213">
        <f>IF(N126="nulová",J126,0)</f>
        <v>0</v>
      </c>
      <c r="BJ126" s="14" t="s">
        <v>114</v>
      </c>
      <c r="BK126" s="213">
        <f>ROUND(I126*H126,2)</f>
        <v>3532.3299999999999</v>
      </c>
      <c r="BL126" s="14" t="s">
        <v>113</v>
      </c>
      <c r="BM126" s="212" t="s">
        <v>125</v>
      </c>
    </row>
    <row r="127" s="2" customFormat="1">
      <c r="A127" s="29"/>
      <c r="B127" s="30"/>
      <c r="C127" s="31"/>
      <c r="D127" s="214" t="s">
        <v>116</v>
      </c>
      <c r="E127" s="31"/>
      <c r="F127" s="215" t="s">
        <v>124</v>
      </c>
      <c r="G127" s="31"/>
      <c r="H127" s="31"/>
      <c r="I127" s="31"/>
      <c r="J127" s="31"/>
      <c r="K127" s="31"/>
      <c r="L127" s="35"/>
      <c r="M127" s="216"/>
      <c r="N127" s="217"/>
      <c r="O127" s="81"/>
      <c r="P127" s="81"/>
      <c r="Q127" s="81"/>
      <c r="R127" s="81"/>
      <c r="S127" s="81"/>
      <c r="T127" s="82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116</v>
      </c>
      <c r="AU127" s="14" t="s">
        <v>114</v>
      </c>
    </row>
    <row r="128" s="2" customFormat="1" ht="31.93044" customHeight="1">
      <c r="A128" s="29"/>
      <c r="B128" s="30"/>
      <c r="C128" s="201" t="s">
        <v>126</v>
      </c>
      <c r="D128" s="201" t="s">
        <v>109</v>
      </c>
      <c r="E128" s="202" t="s">
        <v>127</v>
      </c>
      <c r="F128" s="203" t="s">
        <v>128</v>
      </c>
      <c r="G128" s="204" t="s">
        <v>112</v>
      </c>
      <c r="H128" s="205">
        <v>6.835</v>
      </c>
      <c r="I128" s="206">
        <v>6780</v>
      </c>
      <c r="J128" s="206">
        <f>ROUND(I128*H128,2)</f>
        <v>46341.300000000003</v>
      </c>
      <c r="K128" s="207"/>
      <c r="L128" s="35"/>
      <c r="M128" s="208" t="s">
        <v>1</v>
      </c>
      <c r="N128" s="209" t="s">
        <v>36</v>
      </c>
      <c r="O128" s="210">
        <v>0</v>
      </c>
      <c r="P128" s="210">
        <f>O128*H128</f>
        <v>0</v>
      </c>
      <c r="Q128" s="210">
        <v>0</v>
      </c>
      <c r="R128" s="210">
        <f>Q128*H128</f>
        <v>0</v>
      </c>
      <c r="S128" s="210">
        <v>0</v>
      </c>
      <c r="T128" s="211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212" t="s">
        <v>113</v>
      </c>
      <c r="AT128" s="212" t="s">
        <v>109</v>
      </c>
      <c r="AU128" s="212" t="s">
        <v>114</v>
      </c>
      <c r="AY128" s="14" t="s">
        <v>105</v>
      </c>
      <c r="BE128" s="213">
        <f>IF(N128="základní",J128,0)</f>
        <v>0</v>
      </c>
      <c r="BF128" s="213">
        <f>IF(N128="snížená",J128,0)</f>
        <v>46341.300000000003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14" t="s">
        <v>114</v>
      </c>
      <c r="BK128" s="213">
        <f>ROUND(I128*H128,2)</f>
        <v>46341.300000000003</v>
      </c>
      <c r="BL128" s="14" t="s">
        <v>113</v>
      </c>
      <c r="BM128" s="212" t="s">
        <v>129</v>
      </c>
    </row>
    <row r="129" s="2" customFormat="1">
      <c r="A129" s="29"/>
      <c r="B129" s="30"/>
      <c r="C129" s="31"/>
      <c r="D129" s="214" t="s">
        <v>116</v>
      </c>
      <c r="E129" s="31"/>
      <c r="F129" s="215" t="s">
        <v>130</v>
      </c>
      <c r="G129" s="31"/>
      <c r="H129" s="31"/>
      <c r="I129" s="31"/>
      <c r="J129" s="31"/>
      <c r="K129" s="31"/>
      <c r="L129" s="35"/>
      <c r="M129" s="216"/>
      <c r="N129" s="217"/>
      <c r="O129" s="81"/>
      <c r="P129" s="81"/>
      <c r="Q129" s="81"/>
      <c r="R129" s="81"/>
      <c r="S129" s="81"/>
      <c r="T129" s="82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116</v>
      </c>
      <c r="AU129" s="14" t="s">
        <v>114</v>
      </c>
    </row>
    <row r="130" s="12" customFormat="1" ht="25.92" customHeight="1">
      <c r="A130" s="12"/>
      <c r="B130" s="186"/>
      <c r="C130" s="187"/>
      <c r="D130" s="188" t="s">
        <v>69</v>
      </c>
      <c r="E130" s="189" t="s">
        <v>131</v>
      </c>
      <c r="F130" s="189" t="s">
        <v>132</v>
      </c>
      <c r="G130" s="187"/>
      <c r="H130" s="187"/>
      <c r="I130" s="187"/>
      <c r="J130" s="190">
        <f>BK130</f>
        <v>1307040.5300000003</v>
      </c>
      <c r="K130" s="187"/>
      <c r="L130" s="191"/>
      <c r="M130" s="192"/>
      <c r="N130" s="193"/>
      <c r="O130" s="193"/>
      <c r="P130" s="194">
        <f>P131+P166+P175+P180</f>
        <v>391.32999999999993</v>
      </c>
      <c r="Q130" s="193"/>
      <c r="R130" s="194">
        <f>R131+R166+R175+R180</f>
        <v>8.2481091200000005</v>
      </c>
      <c r="S130" s="193"/>
      <c r="T130" s="195">
        <f>T131+T166+T175+T180</f>
        <v>6.8353999999999999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96" t="s">
        <v>114</v>
      </c>
      <c r="AT130" s="197" t="s">
        <v>69</v>
      </c>
      <c r="AU130" s="197" t="s">
        <v>70</v>
      </c>
      <c r="AY130" s="196" t="s">
        <v>105</v>
      </c>
      <c r="BK130" s="198">
        <f>BK131+BK166+BK175+BK180</f>
        <v>1307040.5300000003</v>
      </c>
    </row>
    <row r="131" s="12" customFormat="1" ht="22.8" customHeight="1">
      <c r="A131" s="12"/>
      <c r="B131" s="186"/>
      <c r="C131" s="187"/>
      <c r="D131" s="188" t="s">
        <v>69</v>
      </c>
      <c r="E131" s="199" t="s">
        <v>133</v>
      </c>
      <c r="F131" s="199" t="s">
        <v>134</v>
      </c>
      <c r="G131" s="187"/>
      <c r="H131" s="187"/>
      <c r="I131" s="187"/>
      <c r="J131" s="200">
        <f>BK131</f>
        <v>770023.42000000004</v>
      </c>
      <c r="K131" s="187"/>
      <c r="L131" s="191"/>
      <c r="M131" s="192"/>
      <c r="N131" s="193"/>
      <c r="O131" s="193"/>
      <c r="P131" s="194">
        <f>SUM(P132:P165)</f>
        <v>271.67999999999995</v>
      </c>
      <c r="Q131" s="193"/>
      <c r="R131" s="194">
        <f>SUM(R132:R165)</f>
        <v>7.2840115200000008</v>
      </c>
      <c r="S131" s="193"/>
      <c r="T131" s="195">
        <f>SUM(T132:T165)</f>
        <v>6.1104000000000003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6" t="s">
        <v>114</v>
      </c>
      <c r="AT131" s="197" t="s">
        <v>69</v>
      </c>
      <c r="AU131" s="197" t="s">
        <v>75</v>
      </c>
      <c r="AY131" s="196" t="s">
        <v>105</v>
      </c>
      <c r="BK131" s="198">
        <f>SUM(BK132:BK165)</f>
        <v>770023.42000000004</v>
      </c>
    </row>
    <row r="132" s="2" customFormat="1" ht="23.68696" customHeight="1">
      <c r="A132" s="29"/>
      <c r="B132" s="30"/>
      <c r="C132" s="201" t="s">
        <v>135</v>
      </c>
      <c r="D132" s="201" t="s">
        <v>109</v>
      </c>
      <c r="E132" s="202" t="s">
        <v>136</v>
      </c>
      <c r="F132" s="203" t="s">
        <v>137</v>
      </c>
      <c r="G132" s="204" t="s">
        <v>138</v>
      </c>
      <c r="H132" s="205">
        <v>304</v>
      </c>
      <c r="I132" s="206">
        <v>108.84</v>
      </c>
      <c r="J132" s="206">
        <f>ROUND(I132*H132,2)</f>
        <v>33087.360000000001</v>
      </c>
      <c r="K132" s="207"/>
      <c r="L132" s="35"/>
      <c r="M132" s="208" t="s">
        <v>1</v>
      </c>
      <c r="N132" s="209" t="s">
        <v>36</v>
      </c>
      <c r="O132" s="210">
        <v>0.157</v>
      </c>
      <c r="P132" s="210">
        <f>O132*H132</f>
        <v>47.728000000000002</v>
      </c>
      <c r="Q132" s="210">
        <v>0</v>
      </c>
      <c r="R132" s="210">
        <f>Q132*H132</f>
        <v>0</v>
      </c>
      <c r="S132" s="210">
        <v>0.0035999999999999999</v>
      </c>
      <c r="T132" s="211">
        <f>S132*H132</f>
        <v>1.0944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212" t="s">
        <v>139</v>
      </c>
      <c r="AT132" s="212" t="s">
        <v>109</v>
      </c>
      <c r="AU132" s="212" t="s">
        <v>114</v>
      </c>
      <c r="AY132" s="14" t="s">
        <v>105</v>
      </c>
      <c r="BE132" s="213">
        <f>IF(N132="základní",J132,0)</f>
        <v>0</v>
      </c>
      <c r="BF132" s="213">
        <f>IF(N132="snížená",J132,0)</f>
        <v>33087.360000000001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14" t="s">
        <v>114</v>
      </c>
      <c r="BK132" s="213">
        <f>ROUND(I132*H132,2)</f>
        <v>33087.360000000001</v>
      </c>
      <c r="BL132" s="14" t="s">
        <v>139</v>
      </c>
      <c r="BM132" s="212" t="s">
        <v>140</v>
      </c>
    </row>
    <row r="133" s="2" customFormat="1">
      <c r="A133" s="29"/>
      <c r="B133" s="30"/>
      <c r="C133" s="31"/>
      <c r="D133" s="214" t="s">
        <v>116</v>
      </c>
      <c r="E133" s="31"/>
      <c r="F133" s="215" t="s">
        <v>141</v>
      </c>
      <c r="G133" s="31"/>
      <c r="H133" s="31"/>
      <c r="I133" s="31"/>
      <c r="J133" s="31"/>
      <c r="K133" s="31"/>
      <c r="L133" s="35"/>
      <c r="M133" s="216"/>
      <c r="N133" s="217"/>
      <c r="O133" s="81"/>
      <c r="P133" s="81"/>
      <c r="Q133" s="81"/>
      <c r="R133" s="81"/>
      <c r="S133" s="81"/>
      <c r="T133" s="82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116</v>
      </c>
      <c r="AU133" s="14" t="s">
        <v>114</v>
      </c>
    </row>
    <row r="134" s="2" customFormat="1" ht="23.68696" customHeight="1">
      <c r="A134" s="29"/>
      <c r="B134" s="30"/>
      <c r="C134" s="201" t="s">
        <v>142</v>
      </c>
      <c r="D134" s="201" t="s">
        <v>109</v>
      </c>
      <c r="E134" s="202" t="s">
        <v>143</v>
      </c>
      <c r="F134" s="203" t="s">
        <v>144</v>
      </c>
      <c r="G134" s="204" t="s">
        <v>138</v>
      </c>
      <c r="H134" s="205">
        <v>304</v>
      </c>
      <c r="I134" s="206">
        <v>83.519999999999996</v>
      </c>
      <c r="J134" s="206">
        <f>ROUND(I134*H134,2)</f>
        <v>25390.080000000002</v>
      </c>
      <c r="K134" s="207"/>
      <c r="L134" s="35"/>
      <c r="M134" s="208" t="s">
        <v>1</v>
      </c>
      <c r="N134" s="209" t="s">
        <v>36</v>
      </c>
      <c r="O134" s="210">
        <v>0.098000000000000004</v>
      </c>
      <c r="P134" s="210">
        <f>O134*H134</f>
        <v>29.792000000000002</v>
      </c>
      <c r="Q134" s="210">
        <v>0</v>
      </c>
      <c r="R134" s="210">
        <f>Q134*H134</f>
        <v>0</v>
      </c>
      <c r="S134" s="210">
        <v>0.016500000000000001</v>
      </c>
      <c r="T134" s="211">
        <f>S134*H134</f>
        <v>5.016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212" t="s">
        <v>139</v>
      </c>
      <c r="AT134" s="212" t="s">
        <v>109</v>
      </c>
      <c r="AU134" s="212" t="s">
        <v>114</v>
      </c>
      <c r="AY134" s="14" t="s">
        <v>105</v>
      </c>
      <c r="BE134" s="213">
        <f>IF(N134="základní",J134,0)</f>
        <v>0</v>
      </c>
      <c r="BF134" s="213">
        <f>IF(N134="snížená",J134,0)</f>
        <v>25390.080000000002</v>
      </c>
      <c r="BG134" s="213">
        <f>IF(N134="zákl. přenesená",J134,0)</f>
        <v>0</v>
      </c>
      <c r="BH134" s="213">
        <f>IF(N134="sníž. přenesená",J134,0)</f>
        <v>0</v>
      </c>
      <c r="BI134" s="213">
        <f>IF(N134="nulová",J134,0)</f>
        <v>0</v>
      </c>
      <c r="BJ134" s="14" t="s">
        <v>114</v>
      </c>
      <c r="BK134" s="213">
        <f>ROUND(I134*H134,2)</f>
        <v>25390.080000000002</v>
      </c>
      <c r="BL134" s="14" t="s">
        <v>139</v>
      </c>
      <c r="BM134" s="212" t="s">
        <v>145</v>
      </c>
    </row>
    <row r="135" s="2" customFormat="1">
      <c r="A135" s="29"/>
      <c r="B135" s="30"/>
      <c r="C135" s="31"/>
      <c r="D135" s="214" t="s">
        <v>116</v>
      </c>
      <c r="E135" s="31"/>
      <c r="F135" s="215" t="s">
        <v>146</v>
      </c>
      <c r="G135" s="31"/>
      <c r="H135" s="31"/>
      <c r="I135" s="31"/>
      <c r="J135" s="31"/>
      <c r="K135" s="31"/>
      <c r="L135" s="35"/>
      <c r="M135" s="216"/>
      <c r="N135" s="217"/>
      <c r="O135" s="81"/>
      <c r="P135" s="81"/>
      <c r="Q135" s="81"/>
      <c r="R135" s="81"/>
      <c r="S135" s="81"/>
      <c r="T135" s="82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116</v>
      </c>
      <c r="AU135" s="14" t="s">
        <v>114</v>
      </c>
    </row>
    <row r="136" s="2" customFormat="1" ht="23.68696" customHeight="1">
      <c r="A136" s="29"/>
      <c r="B136" s="30"/>
      <c r="C136" s="201" t="s">
        <v>75</v>
      </c>
      <c r="D136" s="201" t="s">
        <v>109</v>
      </c>
      <c r="E136" s="202" t="s">
        <v>147</v>
      </c>
      <c r="F136" s="203" t="s">
        <v>148</v>
      </c>
      <c r="G136" s="204" t="s">
        <v>138</v>
      </c>
      <c r="H136" s="205">
        <v>304</v>
      </c>
      <c r="I136" s="206">
        <v>26.289999999999999</v>
      </c>
      <c r="J136" s="206">
        <f>ROUND(I136*H136,2)</f>
        <v>7992.1599999999999</v>
      </c>
      <c r="K136" s="207"/>
      <c r="L136" s="35"/>
      <c r="M136" s="208" t="s">
        <v>1</v>
      </c>
      <c r="N136" s="209" t="s">
        <v>36</v>
      </c>
      <c r="O136" s="210">
        <v>0.029000000000000001</v>
      </c>
      <c r="P136" s="210">
        <f>O136*H136</f>
        <v>8.8160000000000007</v>
      </c>
      <c r="Q136" s="210">
        <v>0</v>
      </c>
      <c r="R136" s="210">
        <f>Q136*H136</f>
        <v>0</v>
      </c>
      <c r="S136" s="210">
        <v>0</v>
      </c>
      <c r="T136" s="211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212" t="s">
        <v>139</v>
      </c>
      <c r="AT136" s="212" t="s">
        <v>109</v>
      </c>
      <c r="AU136" s="212" t="s">
        <v>114</v>
      </c>
      <c r="AY136" s="14" t="s">
        <v>105</v>
      </c>
      <c r="BE136" s="213">
        <f>IF(N136="základní",J136,0)</f>
        <v>0</v>
      </c>
      <c r="BF136" s="213">
        <f>IF(N136="snížená",J136,0)</f>
        <v>7992.1599999999999</v>
      </c>
      <c r="BG136" s="213">
        <f>IF(N136="zákl. přenesená",J136,0)</f>
        <v>0</v>
      </c>
      <c r="BH136" s="213">
        <f>IF(N136="sníž. přenesená",J136,0)</f>
        <v>0</v>
      </c>
      <c r="BI136" s="213">
        <f>IF(N136="nulová",J136,0)</f>
        <v>0</v>
      </c>
      <c r="BJ136" s="14" t="s">
        <v>114</v>
      </c>
      <c r="BK136" s="213">
        <f>ROUND(I136*H136,2)</f>
        <v>7992.1599999999999</v>
      </c>
      <c r="BL136" s="14" t="s">
        <v>139</v>
      </c>
      <c r="BM136" s="212" t="s">
        <v>149</v>
      </c>
    </row>
    <row r="137" s="2" customFormat="1">
      <c r="A137" s="29"/>
      <c r="B137" s="30"/>
      <c r="C137" s="31"/>
      <c r="D137" s="214" t="s">
        <v>116</v>
      </c>
      <c r="E137" s="31"/>
      <c r="F137" s="215" t="s">
        <v>148</v>
      </c>
      <c r="G137" s="31"/>
      <c r="H137" s="31"/>
      <c r="I137" s="31"/>
      <c r="J137" s="31"/>
      <c r="K137" s="31"/>
      <c r="L137" s="35"/>
      <c r="M137" s="216"/>
      <c r="N137" s="217"/>
      <c r="O137" s="81"/>
      <c r="P137" s="81"/>
      <c r="Q137" s="81"/>
      <c r="R137" s="81"/>
      <c r="S137" s="81"/>
      <c r="T137" s="82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T137" s="14" t="s">
        <v>116</v>
      </c>
      <c r="AU137" s="14" t="s">
        <v>114</v>
      </c>
    </row>
    <row r="138" s="2" customFormat="1" ht="15.02609" customHeight="1">
      <c r="A138" s="29"/>
      <c r="B138" s="30"/>
      <c r="C138" s="218" t="s">
        <v>114</v>
      </c>
      <c r="D138" s="218" t="s">
        <v>150</v>
      </c>
      <c r="E138" s="219" t="s">
        <v>151</v>
      </c>
      <c r="F138" s="220" t="s">
        <v>152</v>
      </c>
      <c r="G138" s="221" t="s">
        <v>153</v>
      </c>
      <c r="H138" s="222">
        <v>4</v>
      </c>
      <c r="I138" s="223">
        <v>11100</v>
      </c>
      <c r="J138" s="223">
        <f>ROUND(I138*H138,2)</f>
        <v>44400</v>
      </c>
      <c r="K138" s="224"/>
      <c r="L138" s="225"/>
      <c r="M138" s="226" t="s">
        <v>1</v>
      </c>
      <c r="N138" s="227" t="s">
        <v>36</v>
      </c>
      <c r="O138" s="210">
        <v>0</v>
      </c>
      <c r="P138" s="210">
        <f>O138*H138</f>
        <v>0</v>
      </c>
      <c r="Q138" s="210">
        <v>1</v>
      </c>
      <c r="R138" s="210">
        <f>Q138*H138</f>
        <v>4</v>
      </c>
      <c r="S138" s="210">
        <v>0</v>
      </c>
      <c r="T138" s="211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212" t="s">
        <v>154</v>
      </c>
      <c r="AT138" s="212" t="s">
        <v>150</v>
      </c>
      <c r="AU138" s="212" t="s">
        <v>114</v>
      </c>
      <c r="AY138" s="14" t="s">
        <v>105</v>
      </c>
      <c r="BE138" s="213">
        <f>IF(N138="základní",J138,0)</f>
        <v>0</v>
      </c>
      <c r="BF138" s="213">
        <f>IF(N138="snížená",J138,0)</f>
        <v>44400</v>
      </c>
      <c r="BG138" s="213">
        <f>IF(N138="zákl. přenesená",J138,0)</f>
        <v>0</v>
      </c>
      <c r="BH138" s="213">
        <f>IF(N138="sníž. přenesená",J138,0)</f>
        <v>0</v>
      </c>
      <c r="BI138" s="213">
        <f>IF(N138="nulová",J138,0)</f>
        <v>0</v>
      </c>
      <c r="BJ138" s="14" t="s">
        <v>114</v>
      </c>
      <c r="BK138" s="213">
        <f>ROUND(I138*H138,2)</f>
        <v>44400</v>
      </c>
      <c r="BL138" s="14" t="s">
        <v>139</v>
      </c>
      <c r="BM138" s="212" t="s">
        <v>155</v>
      </c>
    </row>
    <row r="139" s="2" customFormat="1">
      <c r="A139" s="29"/>
      <c r="B139" s="30"/>
      <c r="C139" s="31"/>
      <c r="D139" s="214" t="s">
        <v>116</v>
      </c>
      <c r="E139" s="31"/>
      <c r="F139" s="215" t="s">
        <v>156</v>
      </c>
      <c r="G139" s="31"/>
      <c r="H139" s="31"/>
      <c r="I139" s="31"/>
      <c r="J139" s="31"/>
      <c r="K139" s="31"/>
      <c r="L139" s="35"/>
      <c r="M139" s="216"/>
      <c r="N139" s="217"/>
      <c r="O139" s="81"/>
      <c r="P139" s="81"/>
      <c r="Q139" s="81"/>
      <c r="R139" s="81"/>
      <c r="S139" s="81"/>
      <c r="T139" s="82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T139" s="14" t="s">
        <v>116</v>
      </c>
      <c r="AU139" s="14" t="s">
        <v>114</v>
      </c>
    </row>
    <row r="140" s="2" customFormat="1" ht="23.68696" customHeight="1">
      <c r="A140" s="29"/>
      <c r="B140" s="30"/>
      <c r="C140" s="201" t="s">
        <v>157</v>
      </c>
      <c r="D140" s="201" t="s">
        <v>109</v>
      </c>
      <c r="E140" s="202" t="s">
        <v>158</v>
      </c>
      <c r="F140" s="203" t="s">
        <v>159</v>
      </c>
      <c r="G140" s="204" t="s">
        <v>138</v>
      </c>
      <c r="H140" s="205">
        <v>304</v>
      </c>
      <c r="I140" s="206">
        <v>200.31</v>
      </c>
      <c r="J140" s="206">
        <f>ROUND(I140*H140,2)</f>
        <v>60894.239999999998</v>
      </c>
      <c r="K140" s="207"/>
      <c r="L140" s="35"/>
      <c r="M140" s="208" t="s">
        <v>1</v>
      </c>
      <c r="N140" s="209" t="s">
        <v>36</v>
      </c>
      <c r="O140" s="210">
        <v>0.17899999999999999</v>
      </c>
      <c r="P140" s="210">
        <f>O140*H140</f>
        <v>54.415999999999997</v>
      </c>
      <c r="Q140" s="210">
        <v>0.00088312999999999998</v>
      </c>
      <c r="R140" s="210">
        <f>Q140*H140</f>
        <v>0.26847152000000002</v>
      </c>
      <c r="S140" s="210">
        <v>0</v>
      </c>
      <c r="T140" s="211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212" t="s">
        <v>139</v>
      </c>
      <c r="AT140" s="212" t="s">
        <v>109</v>
      </c>
      <c r="AU140" s="212" t="s">
        <v>114</v>
      </c>
      <c r="AY140" s="14" t="s">
        <v>105</v>
      </c>
      <c r="BE140" s="213">
        <f>IF(N140="základní",J140,0)</f>
        <v>0</v>
      </c>
      <c r="BF140" s="213">
        <f>IF(N140="snížená",J140,0)</f>
        <v>60894.239999999998</v>
      </c>
      <c r="BG140" s="213">
        <f>IF(N140="zákl. přenesená",J140,0)</f>
        <v>0</v>
      </c>
      <c r="BH140" s="213">
        <f>IF(N140="sníž. přenesená",J140,0)</f>
        <v>0</v>
      </c>
      <c r="BI140" s="213">
        <f>IF(N140="nulová",J140,0)</f>
        <v>0</v>
      </c>
      <c r="BJ140" s="14" t="s">
        <v>114</v>
      </c>
      <c r="BK140" s="213">
        <f>ROUND(I140*H140,2)</f>
        <v>60894.239999999998</v>
      </c>
      <c r="BL140" s="14" t="s">
        <v>139</v>
      </c>
      <c r="BM140" s="212" t="s">
        <v>160</v>
      </c>
    </row>
    <row r="141" s="2" customFormat="1">
      <c r="A141" s="29"/>
      <c r="B141" s="30"/>
      <c r="C141" s="31"/>
      <c r="D141" s="214" t="s">
        <v>116</v>
      </c>
      <c r="E141" s="31"/>
      <c r="F141" s="215" t="s">
        <v>159</v>
      </c>
      <c r="G141" s="31"/>
      <c r="H141" s="31"/>
      <c r="I141" s="31"/>
      <c r="J141" s="31"/>
      <c r="K141" s="31"/>
      <c r="L141" s="35"/>
      <c r="M141" s="216"/>
      <c r="N141" s="217"/>
      <c r="O141" s="81"/>
      <c r="P141" s="81"/>
      <c r="Q141" s="81"/>
      <c r="R141" s="81"/>
      <c r="S141" s="81"/>
      <c r="T141" s="82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T141" s="14" t="s">
        <v>116</v>
      </c>
      <c r="AU141" s="14" t="s">
        <v>114</v>
      </c>
    </row>
    <row r="142" s="2" customFormat="1" ht="15.02609" customHeight="1">
      <c r="A142" s="29"/>
      <c r="B142" s="30"/>
      <c r="C142" s="218" t="s">
        <v>113</v>
      </c>
      <c r="D142" s="218" t="s">
        <v>150</v>
      </c>
      <c r="E142" s="219" t="s">
        <v>161</v>
      </c>
      <c r="F142" s="220" t="s">
        <v>162</v>
      </c>
      <c r="G142" s="221" t="s">
        <v>138</v>
      </c>
      <c r="H142" s="222">
        <v>340</v>
      </c>
      <c r="I142" s="223">
        <v>259</v>
      </c>
      <c r="J142" s="223">
        <f>ROUND(I142*H142,2)</f>
        <v>88060</v>
      </c>
      <c r="K142" s="224"/>
      <c r="L142" s="225"/>
      <c r="M142" s="226" t="s">
        <v>1</v>
      </c>
      <c r="N142" s="227" t="s">
        <v>36</v>
      </c>
      <c r="O142" s="210">
        <v>0</v>
      </c>
      <c r="P142" s="210">
        <f>O142*H142</f>
        <v>0</v>
      </c>
      <c r="Q142" s="210">
        <v>0.0054000000000000003</v>
      </c>
      <c r="R142" s="210">
        <f>Q142*H142</f>
        <v>1.8360000000000001</v>
      </c>
      <c r="S142" s="210">
        <v>0</v>
      </c>
      <c r="T142" s="211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212" t="s">
        <v>154</v>
      </c>
      <c r="AT142" s="212" t="s">
        <v>150</v>
      </c>
      <c r="AU142" s="212" t="s">
        <v>114</v>
      </c>
      <c r="AY142" s="14" t="s">
        <v>105</v>
      </c>
      <c r="BE142" s="213">
        <f>IF(N142="základní",J142,0)</f>
        <v>0</v>
      </c>
      <c r="BF142" s="213">
        <f>IF(N142="snížená",J142,0)</f>
        <v>88060</v>
      </c>
      <c r="BG142" s="213">
        <f>IF(N142="zákl. přenesená",J142,0)</f>
        <v>0</v>
      </c>
      <c r="BH142" s="213">
        <f>IF(N142="sníž. přenesená",J142,0)</f>
        <v>0</v>
      </c>
      <c r="BI142" s="213">
        <f>IF(N142="nulová",J142,0)</f>
        <v>0</v>
      </c>
      <c r="BJ142" s="14" t="s">
        <v>114</v>
      </c>
      <c r="BK142" s="213">
        <f>ROUND(I142*H142,2)</f>
        <v>88060</v>
      </c>
      <c r="BL142" s="14" t="s">
        <v>139</v>
      </c>
      <c r="BM142" s="212" t="s">
        <v>163</v>
      </c>
    </row>
    <row r="143" s="2" customFormat="1">
      <c r="A143" s="29"/>
      <c r="B143" s="30"/>
      <c r="C143" s="31"/>
      <c r="D143" s="214" t="s">
        <v>116</v>
      </c>
      <c r="E143" s="31"/>
      <c r="F143" s="215" t="s">
        <v>164</v>
      </c>
      <c r="G143" s="31"/>
      <c r="H143" s="31"/>
      <c r="I143" s="31"/>
      <c r="J143" s="31"/>
      <c r="K143" s="31"/>
      <c r="L143" s="35"/>
      <c r="M143" s="216"/>
      <c r="N143" s="217"/>
      <c r="O143" s="81"/>
      <c r="P143" s="81"/>
      <c r="Q143" s="81"/>
      <c r="R143" s="81"/>
      <c r="S143" s="81"/>
      <c r="T143" s="82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T143" s="14" t="s">
        <v>116</v>
      </c>
      <c r="AU143" s="14" t="s">
        <v>114</v>
      </c>
    </row>
    <row r="144" s="2" customFormat="1" ht="31.93044" customHeight="1">
      <c r="A144" s="29"/>
      <c r="B144" s="30"/>
      <c r="C144" s="201" t="s">
        <v>165</v>
      </c>
      <c r="D144" s="201" t="s">
        <v>109</v>
      </c>
      <c r="E144" s="202" t="s">
        <v>166</v>
      </c>
      <c r="F144" s="203" t="s">
        <v>167</v>
      </c>
      <c r="G144" s="204" t="s">
        <v>168</v>
      </c>
      <c r="H144" s="205">
        <v>12</v>
      </c>
      <c r="I144" s="206">
        <v>1428</v>
      </c>
      <c r="J144" s="206">
        <f>ROUND(I144*H144,2)</f>
        <v>17136</v>
      </c>
      <c r="K144" s="207"/>
      <c r="L144" s="35"/>
      <c r="M144" s="208" t="s">
        <v>1</v>
      </c>
      <c r="N144" s="209" t="s">
        <v>36</v>
      </c>
      <c r="O144" s="210">
        <v>0</v>
      </c>
      <c r="P144" s="210">
        <f>O144*H144</f>
        <v>0</v>
      </c>
      <c r="Q144" s="210">
        <v>0.0074999999999999997</v>
      </c>
      <c r="R144" s="210">
        <f>Q144*H144</f>
        <v>0.089999999999999997</v>
      </c>
      <c r="S144" s="210">
        <v>0</v>
      </c>
      <c r="T144" s="211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212" t="s">
        <v>139</v>
      </c>
      <c r="AT144" s="212" t="s">
        <v>109</v>
      </c>
      <c r="AU144" s="212" t="s">
        <v>114</v>
      </c>
      <c r="AY144" s="14" t="s">
        <v>105</v>
      </c>
      <c r="BE144" s="213">
        <f>IF(N144="základní",J144,0)</f>
        <v>0</v>
      </c>
      <c r="BF144" s="213">
        <f>IF(N144="snížená",J144,0)</f>
        <v>17136</v>
      </c>
      <c r="BG144" s="213">
        <f>IF(N144="zákl. přenesená",J144,0)</f>
        <v>0</v>
      </c>
      <c r="BH144" s="213">
        <f>IF(N144="sníž. přenesená",J144,0)</f>
        <v>0</v>
      </c>
      <c r="BI144" s="213">
        <f>IF(N144="nulová",J144,0)</f>
        <v>0</v>
      </c>
      <c r="BJ144" s="14" t="s">
        <v>114</v>
      </c>
      <c r="BK144" s="213">
        <f>ROUND(I144*H144,2)</f>
        <v>17136</v>
      </c>
      <c r="BL144" s="14" t="s">
        <v>139</v>
      </c>
      <c r="BM144" s="212" t="s">
        <v>169</v>
      </c>
    </row>
    <row r="145" s="2" customFormat="1">
      <c r="A145" s="29"/>
      <c r="B145" s="30"/>
      <c r="C145" s="31"/>
      <c r="D145" s="214" t="s">
        <v>116</v>
      </c>
      <c r="E145" s="31"/>
      <c r="F145" s="215" t="s">
        <v>170</v>
      </c>
      <c r="G145" s="31"/>
      <c r="H145" s="31"/>
      <c r="I145" s="31"/>
      <c r="J145" s="31"/>
      <c r="K145" s="31"/>
      <c r="L145" s="35"/>
      <c r="M145" s="216"/>
      <c r="N145" s="217"/>
      <c r="O145" s="81"/>
      <c r="P145" s="81"/>
      <c r="Q145" s="81"/>
      <c r="R145" s="81"/>
      <c r="S145" s="81"/>
      <c r="T145" s="82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T145" s="14" t="s">
        <v>116</v>
      </c>
      <c r="AU145" s="14" t="s">
        <v>114</v>
      </c>
    </row>
    <row r="146" s="2" customFormat="1" ht="23.68696" customHeight="1">
      <c r="A146" s="29"/>
      <c r="B146" s="30"/>
      <c r="C146" s="218" t="s">
        <v>171</v>
      </c>
      <c r="D146" s="218" t="s">
        <v>150</v>
      </c>
      <c r="E146" s="219" t="s">
        <v>172</v>
      </c>
      <c r="F146" s="220" t="s">
        <v>173</v>
      </c>
      <c r="G146" s="221" t="s">
        <v>168</v>
      </c>
      <c r="H146" s="222">
        <v>8</v>
      </c>
      <c r="I146" s="223">
        <v>3300</v>
      </c>
      <c r="J146" s="223">
        <f>ROUND(I146*H146,2)</f>
        <v>26400</v>
      </c>
      <c r="K146" s="224"/>
      <c r="L146" s="225"/>
      <c r="M146" s="226" t="s">
        <v>1</v>
      </c>
      <c r="N146" s="227" t="s">
        <v>36</v>
      </c>
      <c r="O146" s="210">
        <v>0</v>
      </c>
      <c r="P146" s="210">
        <f>O146*H146</f>
        <v>0</v>
      </c>
      <c r="Q146" s="210">
        <v>0.00010000000000000001</v>
      </c>
      <c r="R146" s="210">
        <f>Q146*H146</f>
        <v>0.00080000000000000004</v>
      </c>
      <c r="S146" s="210">
        <v>0</v>
      </c>
      <c r="T146" s="211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212" t="s">
        <v>154</v>
      </c>
      <c r="AT146" s="212" t="s">
        <v>150</v>
      </c>
      <c r="AU146" s="212" t="s">
        <v>114</v>
      </c>
      <c r="AY146" s="14" t="s">
        <v>105</v>
      </c>
      <c r="BE146" s="213">
        <f>IF(N146="základní",J146,0)</f>
        <v>0</v>
      </c>
      <c r="BF146" s="213">
        <f>IF(N146="snížená",J146,0)</f>
        <v>26400</v>
      </c>
      <c r="BG146" s="213">
        <f>IF(N146="zákl. přenesená",J146,0)</f>
        <v>0</v>
      </c>
      <c r="BH146" s="213">
        <f>IF(N146="sníž. přenesená",J146,0)</f>
        <v>0</v>
      </c>
      <c r="BI146" s="213">
        <f>IF(N146="nulová",J146,0)</f>
        <v>0</v>
      </c>
      <c r="BJ146" s="14" t="s">
        <v>114</v>
      </c>
      <c r="BK146" s="213">
        <f>ROUND(I146*H146,2)</f>
        <v>26400</v>
      </c>
      <c r="BL146" s="14" t="s">
        <v>139</v>
      </c>
      <c r="BM146" s="212" t="s">
        <v>174</v>
      </c>
    </row>
    <row r="147" s="2" customFormat="1">
      <c r="A147" s="29"/>
      <c r="B147" s="30"/>
      <c r="C147" s="31"/>
      <c r="D147" s="214" t="s">
        <v>116</v>
      </c>
      <c r="E147" s="31"/>
      <c r="F147" s="215" t="s">
        <v>173</v>
      </c>
      <c r="G147" s="31"/>
      <c r="H147" s="31"/>
      <c r="I147" s="31"/>
      <c r="J147" s="31"/>
      <c r="K147" s="31"/>
      <c r="L147" s="35"/>
      <c r="M147" s="216"/>
      <c r="N147" s="217"/>
      <c r="O147" s="81"/>
      <c r="P147" s="81"/>
      <c r="Q147" s="81"/>
      <c r="R147" s="81"/>
      <c r="S147" s="81"/>
      <c r="T147" s="82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4" t="s">
        <v>116</v>
      </c>
      <c r="AU147" s="14" t="s">
        <v>114</v>
      </c>
    </row>
    <row r="148" s="2" customFormat="1" ht="23.68696" customHeight="1">
      <c r="A148" s="29"/>
      <c r="B148" s="30"/>
      <c r="C148" s="218" t="s">
        <v>175</v>
      </c>
      <c r="D148" s="218" t="s">
        <v>150</v>
      </c>
      <c r="E148" s="219" t="s">
        <v>176</v>
      </c>
      <c r="F148" s="220" t="s">
        <v>177</v>
      </c>
      <c r="G148" s="221" t="s">
        <v>168</v>
      </c>
      <c r="H148" s="222">
        <v>4</v>
      </c>
      <c r="I148" s="223">
        <v>2494.8000000000002</v>
      </c>
      <c r="J148" s="223">
        <f>ROUND(I148*H148,2)</f>
        <v>9979.2000000000007</v>
      </c>
      <c r="K148" s="224"/>
      <c r="L148" s="225"/>
      <c r="M148" s="226" t="s">
        <v>1</v>
      </c>
      <c r="N148" s="227" t="s">
        <v>36</v>
      </c>
      <c r="O148" s="210">
        <v>0</v>
      </c>
      <c r="P148" s="210">
        <f>O148*H148</f>
        <v>0</v>
      </c>
      <c r="Q148" s="210">
        <v>0.0013600000000000001</v>
      </c>
      <c r="R148" s="210">
        <f>Q148*H148</f>
        <v>0.0054400000000000004</v>
      </c>
      <c r="S148" s="210">
        <v>0</v>
      </c>
      <c r="T148" s="211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212" t="s">
        <v>154</v>
      </c>
      <c r="AT148" s="212" t="s">
        <v>150</v>
      </c>
      <c r="AU148" s="212" t="s">
        <v>114</v>
      </c>
      <c r="AY148" s="14" t="s">
        <v>105</v>
      </c>
      <c r="BE148" s="213">
        <f>IF(N148="základní",J148,0)</f>
        <v>0</v>
      </c>
      <c r="BF148" s="213">
        <f>IF(N148="snížená",J148,0)</f>
        <v>9979.2000000000007</v>
      </c>
      <c r="BG148" s="213">
        <f>IF(N148="zákl. přenesená",J148,0)</f>
        <v>0</v>
      </c>
      <c r="BH148" s="213">
        <f>IF(N148="sníž. přenesená",J148,0)</f>
        <v>0</v>
      </c>
      <c r="BI148" s="213">
        <f>IF(N148="nulová",J148,0)</f>
        <v>0</v>
      </c>
      <c r="BJ148" s="14" t="s">
        <v>114</v>
      </c>
      <c r="BK148" s="213">
        <f>ROUND(I148*H148,2)</f>
        <v>9979.2000000000007</v>
      </c>
      <c r="BL148" s="14" t="s">
        <v>139</v>
      </c>
      <c r="BM148" s="212" t="s">
        <v>178</v>
      </c>
    </row>
    <row r="149" s="2" customFormat="1">
      <c r="A149" s="29"/>
      <c r="B149" s="30"/>
      <c r="C149" s="31"/>
      <c r="D149" s="214" t="s">
        <v>116</v>
      </c>
      <c r="E149" s="31"/>
      <c r="F149" s="215" t="s">
        <v>177</v>
      </c>
      <c r="G149" s="31"/>
      <c r="H149" s="31"/>
      <c r="I149" s="31"/>
      <c r="J149" s="31"/>
      <c r="K149" s="31"/>
      <c r="L149" s="35"/>
      <c r="M149" s="216"/>
      <c r="N149" s="217"/>
      <c r="O149" s="81"/>
      <c r="P149" s="81"/>
      <c r="Q149" s="81"/>
      <c r="R149" s="81"/>
      <c r="S149" s="81"/>
      <c r="T149" s="82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4" t="s">
        <v>116</v>
      </c>
      <c r="AU149" s="14" t="s">
        <v>114</v>
      </c>
    </row>
    <row r="150" s="2" customFormat="1" ht="15.02609" customHeight="1">
      <c r="A150" s="29"/>
      <c r="B150" s="30"/>
      <c r="C150" s="218" t="s">
        <v>179</v>
      </c>
      <c r="D150" s="218" t="s">
        <v>150</v>
      </c>
      <c r="E150" s="219" t="s">
        <v>180</v>
      </c>
      <c r="F150" s="220" t="s">
        <v>181</v>
      </c>
      <c r="G150" s="221" t="s">
        <v>168</v>
      </c>
      <c r="H150" s="222">
        <v>12</v>
      </c>
      <c r="I150" s="223">
        <v>1335</v>
      </c>
      <c r="J150" s="223">
        <f>ROUND(I150*H150,2)</f>
        <v>16020</v>
      </c>
      <c r="K150" s="224"/>
      <c r="L150" s="225"/>
      <c r="M150" s="226" t="s">
        <v>1</v>
      </c>
      <c r="N150" s="227" t="s">
        <v>36</v>
      </c>
      <c r="O150" s="210">
        <v>0</v>
      </c>
      <c r="P150" s="210">
        <f>O150*H150</f>
        <v>0</v>
      </c>
      <c r="Q150" s="210">
        <v>0.00020000000000000001</v>
      </c>
      <c r="R150" s="210">
        <f>Q150*H150</f>
        <v>0.0024000000000000002</v>
      </c>
      <c r="S150" s="210">
        <v>0</v>
      </c>
      <c r="T150" s="21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212" t="s">
        <v>154</v>
      </c>
      <c r="AT150" s="212" t="s">
        <v>150</v>
      </c>
      <c r="AU150" s="212" t="s">
        <v>114</v>
      </c>
      <c r="AY150" s="14" t="s">
        <v>105</v>
      </c>
      <c r="BE150" s="213">
        <f>IF(N150="základní",J150,0)</f>
        <v>0</v>
      </c>
      <c r="BF150" s="213">
        <f>IF(N150="snížená",J150,0)</f>
        <v>16020</v>
      </c>
      <c r="BG150" s="213">
        <f>IF(N150="zákl. přenesená",J150,0)</f>
        <v>0</v>
      </c>
      <c r="BH150" s="213">
        <f>IF(N150="sníž. přenesená",J150,0)</f>
        <v>0</v>
      </c>
      <c r="BI150" s="213">
        <f>IF(N150="nulová",J150,0)</f>
        <v>0</v>
      </c>
      <c r="BJ150" s="14" t="s">
        <v>114</v>
      </c>
      <c r="BK150" s="213">
        <f>ROUND(I150*H150,2)</f>
        <v>16020</v>
      </c>
      <c r="BL150" s="14" t="s">
        <v>139</v>
      </c>
      <c r="BM150" s="212" t="s">
        <v>182</v>
      </c>
    </row>
    <row r="151" s="2" customFormat="1">
      <c r="A151" s="29"/>
      <c r="B151" s="30"/>
      <c r="C151" s="31"/>
      <c r="D151" s="214" t="s">
        <v>116</v>
      </c>
      <c r="E151" s="31"/>
      <c r="F151" s="215" t="s">
        <v>183</v>
      </c>
      <c r="G151" s="31"/>
      <c r="H151" s="31"/>
      <c r="I151" s="31"/>
      <c r="J151" s="31"/>
      <c r="K151" s="31"/>
      <c r="L151" s="35"/>
      <c r="M151" s="216"/>
      <c r="N151" s="217"/>
      <c r="O151" s="81"/>
      <c r="P151" s="81"/>
      <c r="Q151" s="81"/>
      <c r="R151" s="81"/>
      <c r="S151" s="81"/>
      <c r="T151" s="82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T151" s="14" t="s">
        <v>116</v>
      </c>
      <c r="AU151" s="14" t="s">
        <v>114</v>
      </c>
    </row>
    <row r="152" s="2" customFormat="1" ht="36.73043" customHeight="1">
      <c r="A152" s="29"/>
      <c r="B152" s="30"/>
      <c r="C152" s="201" t="s">
        <v>184</v>
      </c>
      <c r="D152" s="201" t="s">
        <v>109</v>
      </c>
      <c r="E152" s="202" t="s">
        <v>185</v>
      </c>
      <c r="F152" s="203" t="s">
        <v>186</v>
      </c>
      <c r="G152" s="204" t="s">
        <v>187</v>
      </c>
      <c r="H152" s="205">
        <v>218</v>
      </c>
      <c r="I152" s="206">
        <v>263.63999999999999</v>
      </c>
      <c r="J152" s="206">
        <f>ROUND(I152*H152,2)</f>
        <v>57473.519999999997</v>
      </c>
      <c r="K152" s="207"/>
      <c r="L152" s="35"/>
      <c r="M152" s="208" t="s">
        <v>1</v>
      </c>
      <c r="N152" s="209" t="s">
        <v>36</v>
      </c>
      <c r="O152" s="210">
        <v>0</v>
      </c>
      <c r="P152" s="210">
        <f>O152*H152</f>
        <v>0</v>
      </c>
      <c r="Q152" s="210">
        <v>0.00059999999999999995</v>
      </c>
      <c r="R152" s="210">
        <f>Q152*H152</f>
        <v>0.1308</v>
      </c>
      <c r="S152" s="210">
        <v>0</v>
      </c>
      <c r="T152" s="211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212" t="s">
        <v>139</v>
      </c>
      <c r="AT152" s="212" t="s">
        <v>109</v>
      </c>
      <c r="AU152" s="212" t="s">
        <v>114</v>
      </c>
      <c r="AY152" s="14" t="s">
        <v>105</v>
      </c>
      <c r="BE152" s="213">
        <f>IF(N152="základní",J152,0)</f>
        <v>0</v>
      </c>
      <c r="BF152" s="213">
        <f>IF(N152="snížená",J152,0)</f>
        <v>57473.519999999997</v>
      </c>
      <c r="BG152" s="213">
        <f>IF(N152="zákl. přenesená",J152,0)</f>
        <v>0</v>
      </c>
      <c r="BH152" s="213">
        <f>IF(N152="sníž. přenesená",J152,0)</f>
        <v>0</v>
      </c>
      <c r="BI152" s="213">
        <f>IF(N152="nulová",J152,0)</f>
        <v>0</v>
      </c>
      <c r="BJ152" s="14" t="s">
        <v>114</v>
      </c>
      <c r="BK152" s="213">
        <f>ROUND(I152*H152,2)</f>
        <v>57473.519999999997</v>
      </c>
      <c r="BL152" s="14" t="s">
        <v>139</v>
      </c>
      <c r="BM152" s="212" t="s">
        <v>188</v>
      </c>
    </row>
    <row r="153" s="2" customFormat="1">
      <c r="A153" s="29"/>
      <c r="B153" s="30"/>
      <c r="C153" s="31"/>
      <c r="D153" s="214" t="s">
        <v>116</v>
      </c>
      <c r="E153" s="31"/>
      <c r="F153" s="215" t="s">
        <v>189</v>
      </c>
      <c r="G153" s="31"/>
      <c r="H153" s="31"/>
      <c r="I153" s="31"/>
      <c r="J153" s="31"/>
      <c r="K153" s="31"/>
      <c r="L153" s="35"/>
      <c r="M153" s="216"/>
      <c r="N153" s="217"/>
      <c r="O153" s="81"/>
      <c r="P153" s="81"/>
      <c r="Q153" s="81"/>
      <c r="R153" s="81"/>
      <c r="S153" s="81"/>
      <c r="T153" s="82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T153" s="14" t="s">
        <v>116</v>
      </c>
      <c r="AU153" s="14" t="s">
        <v>114</v>
      </c>
    </row>
    <row r="154" s="2" customFormat="1" ht="36.73043" customHeight="1">
      <c r="A154" s="29"/>
      <c r="B154" s="30"/>
      <c r="C154" s="201" t="s">
        <v>190</v>
      </c>
      <c r="D154" s="201" t="s">
        <v>109</v>
      </c>
      <c r="E154" s="202" t="s">
        <v>191</v>
      </c>
      <c r="F154" s="203" t="s">
        <v>192</v>
      </c>
      <c r="G154" s="204" t="s">
        <v>187</v>
      </c>
      <c r="H154" s="205">
        <v>218</v>
      </c>
      <c r="I154" s="206">
        <v>263.63999999999999</v>
      </c>
      <c r="J154" s="206">
        <f>ROUND(I154*H154,2)</f>
        <v>57473.519999999997</v>
      </c>
      <c r="K154" s="207"/>
      <c r="L154" s="35"/>
      <c r="M154" s="208" t="s">
        <v>1</v>
      </c>
      <c r="N154" s="209" t="s">
        <v>36</v>
      </c>
      <c r="O154" s="210">
        <v>0</v>
      </c>
      <c r="P154" s="210">
        <f>O154*H154</f>
        <v>0</v>
      </c>
      <c r="Q154" s="210">
        <v>0.00059999999999999995</v>
      </c>
      <c r="R154" s="210">
        <f>Q154*H154</f>
        <v>0.1308</v>
      </c>
      <c r="S154" s="210">
        <v>0</v>
      </c>
      <c r="T154" s="211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212" t="s">
        <v>139</v>
      </c>
      <c r="AT154" s="212" t="s">
        <v>109</v>
      </c>
      <c r="AU154" s="212" t="s">
        <v>114</v>
      </c>
      <c r="AY154" s="14" t="s">
        <v>105</v>
      </c>
      <c r="BE154" s="213">
        <f>IF(N154="základní",J154,0)</f>
        <v>0</v>
      </c>
      <c r="BF154" s="213">
        <f>IF(N154="snížená",J154,0)</f>
        <v>57473.519999999997</v>
      </c>
      <c r="BG154" s="213">
        <f>IF(N154="zákl. přenesená",J154,0)</f>
        <v>0</v>
      </c>
      <c r="BH154" s="213">
        <f>IF(N154="sníž. přenesená",J154,0)</f>
        <v>0</v>
      </c>
      <c r="BI154" s="213">
        <f>IF(N154="nulová",J154,0)</f>
        <v>0</v>
      </c>
      <c r="BJ154" s="14" t="s">
        <v>114</v>
      </c>
      <c r="BK154" s="213">
        <f>ROUND(I154*H154,2)</f>
        <v>57473.519999999997</v>
      </c>
      <c r="BL154" s="14" t="s">
        <v>139</v>
      </c>
      <c r="BM154" s="212" t="s">
        <v>193</v>
      </c>
    </row>
    <row r="155" s="2" customFormat="1">
      <c r="A155" s="29"/>
      <c r="B155" s="30"/>
      <c r="C155" s="31"/>
      <c r="D155" s="214" t="s">
        <v>116</v>
      </c>
      <c r="E155" s="31"/>
      <c r="F155" s="215" t="s">
        <v>194</v>
      </c>
      <c r="G155" s="31"/>
      <c r="H155" s="31"/>
      <c r="I155" s="31"/>
      <c r="J155" s="31"/>
      <c r="K155" s="31"/>
      <c r="L155" s="35"/>
      <c r="M155" s="216"/>
      <c r="N155" s="217"/>
      <c r="O155" s="81"/>
      <c r="P155" s="81"/>
      <c r="Q155" s="81"/>
      <c r="R155" s="81"/>
      <c r="S155" s="81"/>
      <c r="T155" s="82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T155" s="14" t="s">
        <v>116</v>
      </c>
      <c r="AU155" s="14" t="s">
        <v>114</v>
      </c>
    </row>
    <row r="156" s="2" customFormat="1" ht="36.73043" customHeight="1">
      <c r="A156" s="29"/>
      <c r="B156" s="30"/>
      <c r="C156" s="201" t="s">
        <v>195</v>
      </c>
      <c r="D156" s="201" t="s">
        <v>109</v>
      </c>
      <c r="E156" s="202" t="s">
        <v>196</v>
      </c>
      <c r="F156" s="203" t="s">
        <v>197</v>
      </c>
      <c r="G156" s="204" t="s">
        <v>138</v>
      </c>
      <c r="H156" s="205">
        <v>290</v>
      </c>
      <c r="I156" s="206">
        <v>314.39999999999998</v>
      </c>
      <c r="J156" s="206">
        <f>ROUND(I156*H156,2)</f>
        <v>91176</v>
      </c>
      <c r="K156" s="207"/>
      <c r="L156" s="35"/>
      <c r="M156" s="208" t="s">
        <v>1</v>
      </c>
      <c r="N156" s="209" t="s">
        <v>36</v>
      </c>
      <c r="O156" s="210">
        <v>0.34399999999999997</v>
      </c>
      <c r="P156" s="210">
        <f>O156*H156</f>
        <v>99.759999999999991</v>
      </c>
      <c r="Q156" s="210">
        <v>0.00012999999999999999</v>
      </c>
      <c r="R156" s="210">
        <f>Q156*H156</f>
        <v>0.037699999999999997</v>
      </c>
      <c r="S156" s="210">
        <v>0</v>
      </c>
      <c r="T156" s="211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212" t="s">
        <v>139</v>
      </c>
      <c r="AT156" s="212" t="s">
        <v>109</v>
      </c>
      <c r="AU156" s="212" t="s">
        <v>114</v>
      </c>
      <c r="AY156" s="14" t="s">
        <v>105</v>
      </c>
      <c r="BE156" s="213">
        <f>IF(N156="základní",J156,0)</f>
        <v>0</v>
      </c>
      <c r="BF156" s="213">
        <f>IF(N156="snížená",J156,0)</f>
        <v>91176</v>
      </c>
      <c r="BG156" s="213">
        <f>IF(N156="zákl. přenesená",J156,0)</f>
        <v>0</v>
      </c>
      <c r="BH156" s="213">
        <f>IF(N156="sníž. přenesená",J156,0)</f>
        <v>0</v>
      </c>
      <c r="BI156" s="213">
        <f>IF(N156="nulová",J156,0)</f>
        <v>0</v>
      </c>
      <c r="BJ156" s="14" t="s">
        <v>114</v>
      </c>
      <c r="BK156" s="213">
        <f>ROUND(I156*H156,2)</f>
        <v>91176</v>
      </c>
      <c r="BL156" s="14" t="s">
        <v>139</v>
      </c>
      <c r="BM156" s="212" t="s">
        <v>198</v>
      </c>
    </row>
    <row r="157" s="2" customFormat="1">
      <c r="A157" s="29"/>
      <c r="B157" s="30"/>
      <c r="C157" s="31"/>
      <c r="D157" s="214" t="s">
        <v>116</v>
      </c>
      <c r="E157" s="31"/>
      <c r="F157" s="215" t="s">
        <v>199</v>
      </c>
      <c r="G157" s="31"/>
      <c r="H157" s="31"/>
      <c r="I157" s="31"/>
      <c r="J157" s="31"/>
      <c r="K157" s="31"/>
      <c r="L157" s="35"/>
      <c r="M157" s="216"/>
      <c r="N157" s="217"/>
      <c r="O157" s="81"/>
      <c r="P157" s="81"/>
      <c r="Q157" s="81"/>
      <c r="R157" s="81"/>
      <c r="S157" s="81"/>
      <c r="T157" s="82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T157" s="14" t="s">
        <v>116</v>
      </c>
      <c r="AU157" s="14" t="s">
        <v>114</v>
      </c>
    </row>
    <row r="158" s="2" customFormat="1" ht="31.93044" customHeight="1">
      <c r="A158" s="29"/>
      <c r="B158" s="30"/>
      <c r="C158" s="218" t="s">
        <v>200</v>
      </c>
      <c r="D158" s="218" t="s">
        <v>150</v>
      </c>
      <c r="E158" s="219" t="s">
        <v>201</v>
      </c>
      <c r="F158" s="220" t="s">
        <v>202</v>
      </c>
      <c r="G158" s="221" t="s">
        <v>138</v>
      </c>
      <c r="H158" s="222">
        <v>400</v>
      </c>
      <c r="I158" s="223">
        <v>408</v>
      </c>
      <c r="J158" s="223">
        <f>ROUND(I158*H158,2)</f>
        <v>163200</v>
      </c>
      <c r="K158" s="224"/>
      <c r="L158" s="225"/>
      <c r="M158" s="226" t="s">
        <v>1</v>
      </c>
      <c r="N158" s="227" t="s">
        <v>36</v>
      </c>
      <c r="O158" s="210">
        <v>0</v>
      </c>
      <c r="P158" s="210">
        <f>O158*H158</f>
        <v>0</v>
      </c>
      <c r="Q158" s="210">
        <v>0.0019</v>
      </c>
      <c r="R158" s="210">
        <f>Q158*H158</f>
        <v>0.76000000000000001</v>
      </c>
      <c r="S158" s="210">
        <v>0</v>
      </c>
      <c r="T158" s="211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212" t="s">
        <v>154</v>
      </c>
      <c r="AT158" s="212" t="s">
        <v>150</v>
      </c>
      <c r="AU158" s="212" t="s">
        <v>114</v>
      </c>
      <c r="AY158" s="14" t="s">
        <v>105</v>
      </c>
      <c r="BE158" s="213">
        <f>IF(N158="základní",J158,0)</f>
        <v>0</v>
      </c>
      <c r="BF158" s="213">
        <f>IF(N158="snížená",J158,0)</f>
        <v>163200</v>
      </c>
      <c r="BG158" s="213">
        <f>IF(N158="zákl. přenesená",J158,0)</f>
        <v>0</v>
      </c>
      <c r="BH158" s="213">
        <f>IF(N158="sníž. přenesená",J158,0)</f>
        <v>0</v>
      </c>
      <c r="BI158" s="213">
        <f>IF(N158="nulová",J158,0)</f>
        <v>0</v>
      </c>
      <c r="BJ158" s="14" t="s">
        <v>114</v>
      </c>
      <c r="BK158" s="213">
        <f>ROUND(I158*H158,2)</f>
        <v>163200</v>
      </c>
      <c r="BL158" s="14" t="s">
        <v>139</v>
      </c>
      <c r="BM158" s="212" t="s">
        <v>203</v>
      </c>
    </row>
    <row r="159" s="2" customFormat="1">
      <c r="A159" s="29"/>
      <c r="B159" s="30"/>
      <c r="C159" s="31"/>
      <c r="D159" s="214" t="s">
        <v>116</v>
      </c>
      <c r="E159" s="31"/>
      <c r="F159" s="215" t="s">
        <v>204</v>
      </c>
      <c r="G159" s="31"/>
      <c r="H159" s="31"/>
      <c r="I159" s="31"/>
      <c r="J159" s="31"/>
      <c r="K159" s="31"/>
      <c r="L159" s="35"/>
      <c r="M159" s="216"/>
      <c r="N159" s="217"/>
      <c r="O159" s="81"/>
      <c r="P159" s="81"/>
      <c r="Q159" s="81"/>
      <c r="R159" s="81"/>
      <c r="S159" s="81"/>
      <c r="T159" s="82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T159" s="14" t="s">
        <v>116</v>
      </c>
      <c r="AU159" s="14" t="s">
        <v>114</v>
      </c>
    </row>
    <row r="160" s="2" customFormat="1" ht="36.73043" customHeight="1">
      <c r="A160" s="29"/>
      <c r="B160" s="30"/>
      <c r="C160" s="201" t="s">
        <v>205</v>
      </c>
      <c r="D160" s="201" t="s">
        <v>109</v>
      </c>
      <c r="E160" s="202" t="s">
        <v>206</v>
      </c>
      <c r="F160" s="203" t="s">
        <v>207</v>
      </c>
      <c r="G160" s="204" t="s">
        <v>138</v>
      </c>
      <c r="H160" s="205">
        <v>64</v>
      </c>
      <c r="I160" s="206">
        <v>515.20000000000005</v>
      </c>
      <c r="J160" s="206">
        <f>ROUND(I160*H160,2)</f>
        <v>32972.800000000003</v>
      </c>
      <c r="K160" s="207"/>
      <c r="L160" s="35"/>
      <c r="M160" s="208" t="s">
        <v>1</v>
      </c>
      <c r="N160" s="209" t="s">
        <v>36</v>
      </c>
      <c r="O160" s="210">
        <v>0.379</v>
      </c>
      <c r="P160" s="210">
        <f>O160*H160</f>
        <v>24.256</v>
      </c>
      <c r="Q160" s="210">
        <v>0.00021000000000000001</v>
      </c>
      <c r="R160" s="210">
        <f>Q160*H160</f>
        <v>0.013440000000000001</v>
      </c>
      <c r="S160" s="210">
        <v>0</v>
      </c>
      <c r="T160" s="211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212" t="s">
        <v>139</v>
      </c>
      <c r="AT160" s="212" t="s">
        <v>109</v>
      </c>
      <c r="AU160" s="212" t="s">
        <v>114</v>
      </c>
      <c r="AY160" s="14" t="s">
        <v>105</v>
      </c>
      <c r="BE160" s="213">
        <f>IF(N160="základní",J160,0)</f>
        <v>0</v>
      </c>
      <c r="BF160" s="213">
        <f>IF(N160="snížená",J160,0)</f>
        <v>32972.800000000003</v>
      </c>
      <c r="BG160" s="213">
        <f>IF(N160="zákl. přenesená",J160,0)</f>
        <v>0</v>
      </c>
      <c r="BH160" s="213">
        <f>IF(N160="sníž. přenesená",J160,0)</f>
        <v>0</v>
      </c>
      <c r="BI160" s="213">
        <f>IF(N160="nulová",J160,0)</f>
        <v>0</v>
      </c>
      <c r="BJ160" s="14" t="s">
        <v>114</v>
      </c>
      <c r="BK160" s="213">
        <f>ROUND(I160*H160,2)</f>
        <v>32972.800000000003</v>
      </c>
      <c r="BL160" s="14" t="s">
        <v>139</v>
      </c>
      <c r="BM160" s="212" t="s">
        <v>208</v>
      </c>
    </row>
    <row r="161" s="2" customFormat="1">
      <c r="A161" s="29"/>
      <c r="B161" s="30"/>
      <c r="C161" s="31"/>
      <c r="D161" s="214" t="s">
        <v>116</v>
      </c>
      <c r="E161" s="31"/>
      <c r="F161" s="215" t="s">
        <v>209</v>
      </c>
      <c r="G161" s="31"/>
      <c r="H161" s="31"/>
      <c r="I161" s="31"/>
      <c r="J161" s="31"/>
      <c r="K161" s="31"/>
      <c r="L161" s="35"/>
      <c r="M161" s="216"/>
      <c r="N161" s="217"/>
      <c r="O161" s="81"/>
      <c r="P161" s="81"/>
      <c r="Q161" s="81"/>
      <c r="R161" s="81"/>
      <c r="S161" s="81"/>
      <c r="T161" s="82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T161" s="14" t="s">
        <v>116</v>
      </c>
      <c r="AU161" s="14" t="s">
        <v>114</v>
      </c>
    </row>
    <row r="162" s="2" customFormat="1" ht="36.73043" customHeight="1">
      <c r="A162" s="29"/>
      <c r="B162" s="30"/>
      <c r="C162" s="201" t="s">
        <v>7</v>
      </c>
      <c r="D162" s="201" t="s">
        <v>109</v>
      </c>
      <c r="E162" s="202" t="s">
        <v>210</v>
      </c>
      <c r="F162" s="203" t="s">
        <v>211</v>
      </c>
      <c r="G162" s="204" t="s">
        <v>138</v>
      </c>
      <c r="H162" s="205">
        <v>16</v>
      </c>
      <c r="I162" s="206">
        <v>862.39999999999998</v>
      </c>
      <c r="J162" s="206">
        <f>ROUND(I162*H162,2)</f>
        <v>13798.4</v>
      </c>
      <c r="K162" s="207"/>
      <c r="L162" s="35"/>
      <c r="M162" s="208" t="s">
        <v>1</v>
      </c>
      <c r="N162" s="209" t="s">
        <v>36</v>
      </c>
      <c r="O162" s="210">
        <v>0.432</v>
      </c>
      <c r="P162" s="210">
        <f>O162*H162</f>
        <v>6.9119999999999999</v>
      </c>
      <c r="Q162" s="210">
        <v>0.00051000000000000004</v>
      </c>
      <c r="R162" s="210">
        <f>Q162*H162</f>
        <v>0.0081600000000000006</v>
      </c>
      <c r="S162" s="210">
        <v>0</v>
      </c>
      <c r="T162" s="211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212" t="s">
        <v>139</v>
      </c>
      <c r="AT162" s="212" t="s">
        <v>109</v>
      </c>
      <c r="AU162" s="212" t="s">
        <v>114</v>
      </c>
      <c r="AY162" s="14" t="s">
        <v>105</v>
      </c>
      <c r="BE162" s="213">
        <f>IF(N162="základní",J162,0)</f>
        <v>0</v>
      </c>
      <c r="BF162" s="213">
        <f>IF(N162="snížená",J162,0)</f>
        <v>13798.4</v>
      </c>
      <c r="BG162" s="213">
        <f>IF(N162="zákl. přenesená",J162,0)</f>
        <v>0</v>
      </c>
      <c r="BH162" s="213">
        <f>IF(N162="sníž. přenesená",J162,0)</f>
        <v>0</v>
      </c>
      <c r="BI162" s="213">
        <f>IF(N162="nulová",J162,0)</f>
        <v>0</v>
      </c>
      <c r="BJ162" s="14" t="s">
        <v>114</v>
      </c>
      <c r="BK162" s="213">
        <f>ROUND(I162*H162,2)</f>
        <v>13798.4</v>
      </c>
      <c r="BL162" s="14" t="s">
        <v>139</v>
      </c>
      <c r="BM162" s="212" t="s">
        <v>212</v>
      </c>
    </row>
    <row r="163" s="2" customFormat="1">
      <c r="A163" s="29"/>
      <c r="B163" s="30"/>
      <c r="C163" s="31"/>
      <c r="D163" s="214" t="s">
        <v>116</v>
      </c>
      <c r="E163" s="31"/>
      <c r="F163" s="215" t="s">
        <v>213</v>
      </c>
      <c r="G163" s="31"/>
      <c r="H163" s="31"/>
      <c r="I163" s="31"/>
      <c r="J163" s="31"/>
      <c r="K163" s="31"/>
      <c r="L163" s="35"/>
      <c r="M163" s="216"/>
      <c r="N163" s="217"/>
      <c r="O163" s="81"/>
      <c r="P163" s="81"/>
      <c r="Q163" s="81"/>
      <c r="R163" s="81"/>
      <c r="S163" s="81"/>
      <c r="T163" s="82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T163" s="14" t="s">
        <v>116</v>
      </c>
      <c r="AU163" s="14" t="s">
        <v>114</v>
      </c>
    </row>
    <row r="164" s="2" customFormat="1" ht="23.68696" customHeight="1">
      <c r="A164" s="29"/>
      <c r="B164" s="30"/>
      <c r="C164" s="201" t="s">
        <v>214</v>
      </c>
      <c r="D164" s="201" t="s">
        <v>109</v>
      </c>
      <c r="E164" s="202" t="s">
        <v>215</v>
      </c>
      <c r="F164" s="203" t="s">
        <v>216</v>
      </c>
      <c r="G164" s="204" t="s">
        <v>217</v>
      </c>
      <c r="H164" s="205">
        <v>7454.5330000000004</v>
      </c>
      <c r="I164" s="206">
        <v>3.2959999999999998</v>
      </c>
      <c r="J164" s="206">
        <f>ROUND(I164*H164,2)</f>
        <v>24570.139999999999</v>
      </c>
      <c r="K164" s="207"/>
      <c r="L164" s="35"/>
      <c r="M164" s="208" t="s">
        <v>1</v>
      </c>
      <c r="N164" s="209" t="s">
        <v>36</v>
      </c>
      <c r="O164" s="210">
        <v>0</v>
      </c>
      <c r="P164" s="210">
        <f>O164*H164</f>
        <v>0</v>
      </c>
      <c r="Q164" s="210">
        <v>0</v>
      </c>
      <c r="R164" s="210">
        <f>Q164*H164</f>
        <v>0</v>
      </c>
      <c r="S164" s="210">
        <v>0</v>
      </c>
      <c r="T164" s="211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212" t="s">
        <v>139</v>
      </c>
      <c r="AT164" s="212" t="s">
        <v>109</v>
      </c>
      <c r="AU164" s="212" t="s">
        <v>114</v>
      </c>
      <c r="AY164" s="14" t="s">
        <v>105</v>
      </c>
      <c r="BE164" s="213">
        <f>IF(N164="základní",J164,0)</f>
        <v>0</v>
      </c>
      <c r="BF164" s="213">
        <f>IF(N164="snížená",J164,0)</f>
        <v>24570.139999999999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14" t="s">
        <v>114</v>
      </c>
      <c r="BK164" s="213">
        <f>ROUND(I164*H164,2)</f>
        <v>24570.139999999999</v>
      </c>
      <c r="BL164" s="14" t="s">
        <v>139</v>
      </c>
      <c r="BM164" s="212" t="s">
        <v>218</v>
      </c>
    </row>
    <row r="165" s="2" customFormat="1">
      <c r="A165" s="29"/>
      <c r="B165" s="30"/>
      <c r="C165" s="31"/>
      <c r="D165" s="214" t="s">
        <v>116</v>
      </c>
      <c r="E165" s="31"/>
      <c r="F165" s="215" t="s">
        <v>219</v>
      </c>
      <c r="G165" s="31"/>
      <c r="H165" s="31"/>
      <c r="I165" s="31"/>
      <c r="J165" s="31"/>
      <c r="K165" s="31"/>
      <c r="L165" s="35"/>
      <c r="M165" s="216"/>
      <c r="N165" s="217"/>
      <c r="O165" s="81"/>
      <c r="P165" s="81"/>
      <c r="Q165" s="81"/>
      <c r="R165" s="81"/>
      <c r="S165" s="81"/>
      <c r="T165" s="82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T165" s="14" t="s">
        <v>116</v>
      </c>
      <c r="AU165" s="14" t="s">
        <v>114</v>
      </c>
    </row>
    <row r="166" s="12" customFormat="1" ht="22.8" customHeight="1">
      <c r="A166" s="12"/>
      <c r="B166" s="186"/>
      <c r="C166" s="187"/>
      <c r="D166" s="188" t="s">
        <v>69</v>
      </c>
      <c r="E166" s="199" t="s">
        <v>220</v>
      </c>
      <c r="F166" s="199" t="s">
        <v>221</v>
      </c>
      <c r="G166" s="187"/>
      <c r="H166" s="187"/>
      <c r="I166" s="187"/>
      <c r="J166" s="200">
        <f>BK166</f>
        <v>393263.73999999999</v>
      </c>
      <c r="K166" s="187"/>
      <c r="L166" s="191"/>
      <c r="M166" s="192"/>
      <c r="N166" s="193"/>
      <c r="O166" s="193"/>
      <c r="P166" s="194">
        <f>SUM(P167:P174)</f>
        <v>63.510000000000005</v>
      </c>
      <c r="Q166" s="193"/>
      <c r="R166" s="194">
        <f>SUM(R167:R174)</f>
        <v>0.65841760000000005</v>
      </c>
      <c r="S166" s="193"/>
      <c r="T166" s="195">
        <f>SUM(T167:T174)</f>
        <v>0.72499999999999998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96" t="s">
        <v>114</v>
      </c>
      <c r="AT166" s="197" t="s">
        <v>69</v>
      </c>
      <c r="AU166" s="197" t="s">
        <v>75</v>
      </c>
      <c r="AY166" s="196" t="s">
        <v>105</v>
      </c>
      <c r="BK166" s="198">
        <f>SUM(BK167:BK174)</f>
        <v>393263.73999999999</v>
      </c>
    </row>
    <row r="167" s="2" customFormat="1" ht="36.73043" customHeight="1">
      <c r="A167" s="29"/>
      <c r="B167" s="30"/>
      <c r="C167" s="201" t="s">
        <v>8</v>
      </c>
      <c r="D167" s="201" t="s">
        <v>109</v>
      </c>
      <c r="E167" s="202" t="s">
        <v>222</v>
      </c>
      <c r="F167" s="203" t="s">
        <v>223</v>
      </c>
      <c r="G167" s="204" t="s">
        <v>138</v>
      </c>
      <c r="H167" s="205">
        <v>290</v>
      </c>
      <c r="I167" s="206">
        <v>238.69999999999999</v>
      </c>
      <c r="J167" s="206">
        <f>ROUND(I167*H167,2)</f>
        <v>69223</v>
      </c>
      <c r="K167" s="207"/>
      <c r="L167" s="35"/>
      <c r="M167" s="208" t="s">
        <v>1</v>
      </c>
      <c r="N167" s="209" t="s">
        <v>36</v>
      </c>
      <c r="O167" s="210">
        <v>0.16400000000000001</v>
      </c>
      <c r="P167" s="210">
        <f>O167*H167</f>
        <v>47.560000000000002</v>
      </c>
      <c r="Q167" s="210">
        <v>0.00020144</v>
      </c>
      <c r="R167" s="210">
        <f>Q167*H167</f>
        <v>0.0584176</v>
      </c>
      <c r="S167" s="210">
        <v>0</v>
      </c>
      <c r="T167" s="211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212" t="s">
        <v>139</v>
      </c>
      <c r="AT167" s="212" t="s">
        <v>109</v>
      </c>
      <c r="AU167" s="212" t="s">
        <v>114</v>
      </c>
      <c r="AY167" s="14" t="s">
        <v>105</v>
      </c>
      <c r="BE167" s="213">
        <f>IF(N167="základní",J167,0)</f>
        <v>0</v>
      </c>
      <c r="BF167" s="213">
        <f>IF(N167="snížená",J167,0)</f>
        <v>69223</v>
      </c>
      <c r="BG167" s="213">
        <f>IF(N167="zákl. přenesená",J167,0)</f>
        <v>0</v>
      </c>
      <c r="BH167" s="213">
        <f>IF(N167="sníž. přenesená",J167,0)</f>
        <v>0</v>
      </c>
      <c r="BI167" s="213">
        <f>IF(N167="nulová",J167,0)</f>
        <v>0</v>
      </c>
      <c r="BJ167" s="14" t="s">
        <v>114</v>
      </c>
      <c r="BK167" s="213">
        <f>ROUND(I167*H167,2)</f>
        <v>69223</v>
      </c>
      <c r="BL167" s="14" t="s">
        <v>139</v>
      </c>
      <c r="BM167" s="212" t="s">
        <v>224</v>
      </c>
    </row>
    <row r="168" s="2" customFormat="1">
      <c r="A168" s="29"/>
      <c r="B168" s="30"/>
      <c r="C168" s="31"/>
      <c r="D168" s="214" t="s">
        <v>116</v>
      </c>
      <c r="E168" s="31"/>
      <c r="F168" s="215" t="s">
        <v>225</v>
      </c>
      <c r="G168" s="31"/>
      <c r="H168" s="31"/>
      <c r="I168" s="31"/>
      <c r="J168" s="31"/>
      <c r="K168" s="31"/>
      <c r="L168" s="35"/>
      <c r="M168" s="216"/>
      <c r="N168" s="217"/>
      <c r="O168" s="81"/>
      <c r="P168" s="81"/>
      <c r="Q168" s="81"/>
      <c r="R168" s="81"/>
      <c r="S168" s="81"/>
      <c r="T168" s="82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T168" s="14" t="s">
        <v>116</v>
      </c>
      <c r="AU168" s="14" t="s">
        <v>114</v>
      </c>
    </row>
    <row r="169" s="2" customFormat="1" ht="15.02609" customHeight="1">
      <c r="A169" s="29"/>
      <c r="B169" s="30"/>
      <c r="C169" s="218" t="s">
        <v>226</v>
      </c>
      <c r="D169" s="218" t="s">
        <v>150</v>
      </c>
      <c r="E169" s="219" t="s">
        <v>227</v>
      </c>
      <c r="F169" s="220" t="s">
        <v>228</v>
      </c>
      <c r="G169" s="221" t="s">
        <v>229</v>
      </c>
      <c r="H169" s="222">
        <v>24</v>
      </c>
      <c r="I169" s="223">
        <v>12780.91</v>
      </c>
      <c r="J169" s="223">
        <f>ROUND(I169*H169,2)</f>
        <v>306741.84000000003</v>
      </c>
      <c r="K169" s="224"/>
      <c r="L169" s="225"/>
      <c r="M169" s="226" t="s">
        <v>1</v>
      </c>
      <c r="N169" s="227" t="s">
        <v>36</v>
      </c>
      <c r="O169" s="210">
        <v>0</v>
      </c>
      <c r="P169" s="210">
        <f>O169*H169</f>
        <v>0</v>
      </c>
      <c r="Q169" s="210">
        <v>0.025000000000000001</v>
      </c>
      <c r="R169" s="210">
        <f>Q169*H169</f>
        <v>0.60000000000000009</v>
      </c>
      <c r="S169" s="210">
        <v>0</v>
      </c>
      <c r="T169" s="211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212" t="s">
        <v>154</v>
      </c>
      <c r="AT169" s="212" t="s">
        <v>150</v>
      </c>
      <c r="AU169" s="212" t="s">
        <v>114</v>
      </c>
      <c r="AY169" s="14" t="s">
        <v>105</v>
      </c>
      <c r="BE169" s="213">
        <f>IF(N169="základní",J169,0)</f>
        <v>0</v>
      </c>
      <c r="BF169" s="213">
        <f>IF(N169="snížená",J169,0)</f>
        <v>306741.84000000003</v>
      </c>
      <c r="BG169" s="213">
        <f>IF(N169="zákl. přenesená",J169,0)</f>
        <v>0</v>
      </c>
      <c r="BH169" s="213">
        <f>IF(N169="sníž. přenesená",J169,0)</f>
        <v>0</v>
      </c>
      <c r="BI169" s="213">
        <f>IF(N169="nulová",J169,0)</f>
        <v>0</v>
      </c>
      <c r="BJ169" s="14" t="s">
        <v>114</v>
      </c>
      <c r="BK169" s="213">
        <f>ROUND(I169*H169,2)</f>
        <v>306741.84000000003</v>
      </c>
      <c r="BL169" s="14" t="s">
        <v>139</v>
      </c>
      <c r="BM169" s="212" t="s">
        <v>230</v>
      </c>
    </row>
    <row r="170" s="2" customFormat="1">
      <c r="A170" s="29"/>
      <c r="B170" s="30"/>
      <c r="C170" s="31"/>
      <c r="D170" s="214" t="s">
        <v>116</v>
      </c>
      <c r="E170" s="31"/>
      <c r="F170" s="215" t="s">
        <v>231</v>
      </c>
      <c r="G170" s="31"/>
      <c r="H170" s="31"/>
      <c r="I170" s="31"/>
      <c r="J170" s="31"/>
      <c r="K170" s="31"/>
      <c r="L170" s="35"/>
      <c r="M170" s="216"/>
      <c r="N170" s="217"/>
      <c r="O170" s="81"/>
      <c r="P170" s="81"/>
      <c r="Q170" s="81"/>
      <c r="R170" s="81"/>
      <c r="S170" s="81"/>
      <c r="T170" s="82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T170" s="14" t="s">
        <v>116</v>
      </c>
      <c r="AU170" s="14" t="s">
        <v>114</v>
      </c>
    </row>
    <row r="171" s="2" customFormat="1" ht="31.93044" customHeight="1">
      <c r="A171" s="29"/>
      <c r="B171" s="30"/>
      <c r="C171" s="201" t="s">
        <v>232</v>
      </c>
      <c r="D171" s="201" t="s">
        <v>109</v>
      </c>
      <c r="E171" s="202" t="s">
        <v>233</v>
      </c>
      <c r="F171" s="203" t="s">
        <v>234</v>
      </c>
      <c r="G171" s="204" t="s">
        <v>138</v>
      </c>
      <c r="H171" s="205">
        <v>290</v>
      </c>
      <c r="I171" s="206">
        <v>38.689999999999998</v>
      </c>
      <c r="J171" s="206">
        <f>ROUND(I171*H171,2)</f>
        <v>11220.1</v>
      </c>
      <c r="K171" s="207"/>
      <c r="L171" s="35"/>
      <c r="M171" s="208" t="s">
        <v>1</v>
      </c>
      <c r="N171" s="209" t="s">
        <v>36</v>
      </c>
      <c r="O171" s="210">
        <v>0.055</v>
      </c>
      <c r="P171" s="210">
        <f>O171*H171</f>
        <v>15.949999999999999</v>
      </c>
      <c r="Q171" s="210">
        <v>0</v>
      </c>
      <c r="R171" s="210">
        <f>Q171*H171</f>
        <v>0</v>
      </c>
      <c r="S171" s="210">
        <v>0.0025000000000000001</v>
      </c>
      <c r="T171" s="211">
        <f>S171*H171</f>
        <v>0.72499999999999998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212" t="s">
        <v>139</v>
      </c>
      <c r="AT171" s="212" t="s">
        <v>109</v>
      </c>
      <c r="AU171" s="212" t="s">
        <v>114</v>
      </c>
      <c r="AY171" s="14" t="s">
        <v>105</v>
      </c>
      <c r="BE171" s="213">
        <f>IF(N171="základní",J171,0)</f>
        <v>0</v>
      </c>
      <c r="BF171" s="213">
        <f>IF(N171="snížená",J171,0)</f>
        <v>11220.1</v>
      </c>
      <c r="BG171" s="213">
        <f>IF(N171="zákl. přenesená",J171,0)</f>
        <v>0</v>
      </c>
      <c r="BH171" s="213">
        <f>IF(N171="sníž. přenesená",J171,0)</f>
        <v>0</v>
      </c>
      <c r="BI171" s="213">
        <f>IF(N171="nulová",J171,0)</f>
        <v>0</v>
      </c>
      <c r="BJ171" s="14" t="s">
        <v>114</v>
      </c>
      <c r="BK171" s="213">
        <f>ROUND(I171*H171,2)</f>
        <v>11220.1</v>
      </c>
      <c r="BL171" s="14" t="s">
        <v>139</v>
      </c>
      <c r="BM171" s="212" t="s">
        <v>235</v>
      </c>
    </row>
    <row r="172" s="2" customFormat="1">
      <c r="A172" s="29"/>
      <c r="B172" s="30"/>
      <c r="C172" s="31"/>
      <c r="D172" s="214" t="s">
        <v>116</v>
      </c>
      <c r="E172" s="31"/>
      <c r="F172" s="215" t="s">
        <v>236</v>
      </c>
      <c r="G172" s="31"/>
      <c r="H172" s="31"/>
      <c r="I172" s="31"/>
      <c r="J172" s="31"/>
      <c r="K172" s="31"/>
      <c r="L172" s="35"/>
      <c r="M172" s="216"/>
      <c r="N172" s="217"/>
      <c r="O172" s="81"/>
      <c r="P172" s="81"/>
      <c r="Q172" s="81"/>
      <c r="R172" s="81"/>
      <c r="S172" s="81"/>
      <c r="T172" s="82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T172" s="14" t="s">
        <v>116</v>
      </c>
      <c r="AU172" s="14" t="s">
        <v>114</v>
      </c>
    </row>
    <row r="173" s="2" customFormat="1" ht="23.68696" customHeight="1">
      <c r="A173" s="29"/>
      <c r="B173" s="30"/>
      <c r="C173" s="201" t="s">
        <v>237</v>
      </c>
      <c r="D173" s="201" t="s">
        <v>109</v>
      </c>
      <c r="E173" s="202" t="s">
        <v>238</v>
      </c>
      <c r="F173" s="203" t="s">
        <v>239</v>
      </c>
      <c r="G173" s="204" t="s">
        <v>217</v>
      </c>
      <c r="H173" s="205">
        <v>3871.8490000000002</v>
      </c>
      <c r="I173" s="206">
        <v>1.5700000000000001</v>
      </c>
      <c r="J173" s="206">
        <f>ROUND(I173*H173,2)</f>
        <v>6078.8000000000002</v>
      </c>
      <c r="K173" s="207"/>
      <c r="L173" s="35"/>
      <c r="M173" s="208" t="s">
        <v>1</v>
      </c>
      <c r="N173" s="209" t="s">
        <v>36</v>
      </c>
      <c r="O173" s="210">
        <v>0</v>
      </c>
      <c r="P173" s="210">
        <f>O173*H173</f>
        <v>0</v>
      </c>
      <c r="Q173" s="210">
        <v>0</v>
      </c>
      <c r="R173" s="210">
        <f>Q173*H173</f>
        <v>0</v>
      </c>
      <c r="S173" s="210">
        <v>0</v>
      </c>
      <c r="T173" s="211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212" t="s">
        <v>139</v>
      </c>
      <c r="AT173" s="212" t="s">
        <v>109</v>
      </c>
      <c r="AU173" s="212" t="s">
        <v>114</v>
      </c>
      <c r="AY173" s="14" t="s">
        <v>105</v>
      </c>
      <c r="BE173" s="213">
        <f>IF(N173="základní",J173,0)</f>
        <v>0</v>
      </c>
      <c r="BF173" s="213">
        <f>IF(N173="snížená",J173,0)</f>
        <v>6078.8000000000002</v>
      </c>
      <c r="BG173" s="213">
        <f>IF(N173="zákl. přenesená",J173,0)</f>
        <v>0</v>
      </c>
      <c r="BH173" s="213">
        <f>IF(N173="sníž. přenesená",J173,0)</f>
        <v>0</v>
      </c>
      <c r="BI173" s="213">
        <f>IF(N173="nulová",J173,0)</f>
        <v>0</v>
      </c>
      <c r="BJ173" s="14" t="s">
        <v>114</v>
      </c>
      <c r="BK173" s="213">
        <f>ROUND(I173*H173,2)</f>
        <v>6078.8000000000002</v>
      </c>
      <c r="BL173" s="14" t="s">
        <v>139</v>
      </c>
      <c r="BM173" s="212" t="s">
        <v>240</v>
      </c>
    </row>
    <row r="174" s="2" customFormat="1">
      <c r="A174" s="29"/>
      <c r="B174" s="30"/>
      <c r="C174" s="31"/>
      <c r="D174" s="214" t="s">
        <v>116</v>
      </c>
      <c r="E174" s="31"/>
      <c r="F174" s="215" t="s">
        <v>241</v>
      </c>
      <c r="G174" s="31"/>
      <c r="H174" s="31"/>
      <c r="I174" s="31"/>
      <c r="J174" s="31"/>
      <c r="K174" s="31"/>
      <c r="L174" s="35"/>
      <c r="M174" s="216"/>
      <c r="N174" s="217"/>
      <c r="O174" s="81"/>
      <c r="P174" s="81"/>
      <c r="Q174" s="81"/>
      <c r="R174" s="81"/>
      <c r="S174" s="81"/>
      <c r="T174" s="82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T174" s="14" t="s">
        <v>116</v>
      </c>
      <c r="AU174" s="14" t="s">
        <v>114</v>
      </c>
    </row>
    <row r="175" s="12" customFormat="1" ht="22.8" customHeight="1">
      <c r="A175" s="12"/>
      <c r="B175" s="186"/>
      <c r="C175" s="187"/>
      <c r="D175" s="188" t="s">
        <v>69</v>
      </c>
      <c r="E175" s="199" t="s">
        <v>242</v>
      </c>
      <c r="F175" s="199" t="s">
        <v>243</v>
      </c>
      <c r="G175" s="187"/>
      <c r="H175" s="187"/>
      <c r="I175" s="187"/>
      <c r="J175" s="200">
        <f>BK175</f>
        <v>20427.25</v>
      </c>
      <c r="K175" s="187"/>
      <c r="L175" s="191"/>
      <c r="M175" s="192"/>
      <c r="N175" s="193"/>
      <c r="O175" s="193"/>
      <c r="P175" s="194">
        <f>SUM(P176:P179)</f>
        <v>0</v>
      </c>
      <c r="Q175" s="193"/>
      <c r="R175" s="194">
        <f>SUM(R176:R179)</f>
        <v>0.0085199999999999998</v>
      </c>
      <c r="S175" s="193"/>
      <c r="T175" s="195">
        <f>SUM(T176:T179)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96" t="s">
        <v>114</v>
      </c>
      <c r="AT175" s="197" t="s">
        <v>69</v>
      </c>
      <c r="AU175" s="197" t="s">
        <v>75</v>
      </c>
      <c r="AY175" s="196" t="s">
        <v>105</v>
      </c>
      <c r="BK175" s="198">
        <f>SUM(BK176:BK179)</f>
        <v>20427.25</v>
      </c>
    </row>
    <row r="176" s="2" customFormat="1" ht="23.68696" customHeight="1">
      <c r="A176" s="29"/>
      <c r="B176" s="30"/>
      <c r="C176" s="201" t="s">
        <v>244</v>
      </c>
      <c r="D176" s="201" t="s">
        <v>109</v>
      </c>
      <c r="E176" s="202" t="s">
        <v>245</v>
      </c>
      <c r="F176" s="203" t="s">
        <v>246</v>
      </c>
      <c r="G176" s="204" t="s">
        <v>168</v>
      </c>
      <c r="H176" s="205">
        <v>4</v>
      </c>
      <c r="I176" s="206">
        <v>4981.04</v>
      </c>
      <c r="J176" s="206">
        <f>ROUND(I176*H176,2)</f>
        <v>19924.16</v>
      </c>
      <c r="K176" s="207"/>
      <c r="L176" s="35"/>
      <c r="M176" s="208" t="s">
        <v>1</v>
      </c>
      <c r="N176" s="209" t="s">
        <v>36</v>
      </c>
      <c r="O176" s="210">
        <v>0</v>
      </c>
      <c r="P176" s="210">
        <f>O176*H176</f>
        <v>0</v>
      </c>
      <c r="Q176" s="210">
        <v>0.0021299999999999999</v>
      </c>
      <c r="R176" s="210">
        <f>Q176*H176</f>
        <v>0.0085199999999999998</v>
      </c>
      <c r="S176" s="210">
        <v>0</v>
      </c>
      <c r="T176" s="211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212" t="s">
        <v>139</v>
      </c>
      <c r="AT176" s="212" t="s">
        <v>109</v>
      </c>
      <c r="AU176" s="212" t="s">
        <v>114</v>
      </c>
      <c r="AY176" s="14" t="s">
        <v>105</v>
      </c>
      <c r="BE176" s="213">
        <f>IF(N176="základní",J176,0)</f>
        <v>0</v>
      </c>
      <c r="BF176" s="213">
        <f>IF(N176="snížená",J176,0)</f>
        <v>19924.16</v>
      </c>
      <c r="BG176" s="213">
        <f>IF(N176="zákl. přenesená",J176,0)</f>
        <v>0</v>
      </c>
      <c r="BH176" s="213">
        <f>IF(N176="sníž. přenesená",J176,0)</f>
        <v>0</v>
      </c>
      <c r="BI176" s="213">
        <f>IF(N176="nulová",J176,0)</f>
        <v>0</v>
      </c>
      <c r="BJ176" s="14" t="s">
        <v>114</v>
      </c>
      <c r="BK176" s="213">
        <f>ROUND(I176*H176,2)</f>
        <v>19924.16</v>
      </c>
      <c r="BL176" s="14" t="s">
        <v>139</v>
      </c>
      <c r="BM176" s="212" t="s">
        <v>247</v>
      </c>
    </row>
    <row r="177" s="2" customFormat="1">
      <c r="A177" s="29"/>
      <c r="B177" s="30"/>
      <c r="C177" s="31"/>
      <c r="D177" s="214" t="s">
        <v>116</v>
      </c>
      <c r="E177" s="31"/>
      <c r="F177" s="215" t="s">
        <v>248</v>
      </c>
      <c r="G177" s="31"/>
      <c r="H177" s="31"/>
      <c r="I177" s="31"/>
      <c r="J177" s="31"/>
      <c r="K177" s="31"/>
      <c r="L177" s="35"/>
      <c r="M177" s="216"/>
      <c r="N177" s="217"/>
      <c r="O177" s="81"/>
      <c r="P177" s="81"/>
      <c r="Q177" s="81"/>
      <c r="R177" s="81"/>
      <c r="S177" s="81"/>
      <c r="T177" s="82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T177" s="14" t="s">
        <v>116</v>
      </c>
      <c r="AU177" s="14" t="s">
        <v>114</v>
      </c>
    </row>
    <row r="178" s="2" customFormat="1" ht="23.68696" customHeight="1">
      <c r="A178" s="29"/>
      <c r="B178" s="30"/>
      <c r="C178" s="201" t="s">
        <v>249</v>
      </c>
      <c r="D178" s="201" t="s">
        <v>109</v>
      </c>
      <c r="E178" s="202" t="s">
        <v>250</v>
      </c>
      <c r="F178" s="203" t="s">
        <v>251</v>
      </c>
      <c r="G178" s="204" t="s">
        <v>217</v>
      </c>
      <c r="H178" s="205">
        <v>199.24199999999999</v>
      </c>
      <c r="I178" s="206">
        <v>2.5249999999999999</v>
      </c>
      <c r="J178" s="206">
        <f>ROUND(I178*H178,2)</f>
        <v>503.08999999999998</v>
      </c>
      <c r="K178" s="207"/>
      <c r="L178" s="35"/>
      <c r="M178" s="208" t="s">
        <v>1</v>
      </c>
      <c r="N178" s="209" t="s">
        <v>36</v>
      </c>
      <c r="O178" s="210">
        <v>0</v>
      </c>
      <c r="P178" s="210">
        <f>O178*H178</f>
        <v>0</v>
      </c>
      <c r="Q178" s="210">
        <v>0</v>
      </c>
      <c r="R178" s="210">
        <f>Q178*H178</f>
        <v>0</v>
      </c>
      <c r="S178" s="210">
        <v>0</v>
      </c>
      <c r="T178" s="211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212" t="s">
        <v>139</v>
      </c>
      <c r="AT178" s="212" t="s">
        <v>109</v>
      </c>
      <c r="AU178" s="212" t="s">
        <v>114</v>
      </c>
      <c r="AY178" s="14" t="s">
        <v>105</v>
      </c>
      <c r="BE178" s="213">
        <f>IF(N178="základní",J178,0)</f>
        <v>0</v>
      </c>
      <c r="BF178" s="213">
        <f>IF(N178="snížená",J178,0)</f>
        <v>503.08999999999998</v>
      </c>
      <c r="BG178" s="213">
        <f>IF(N178="zákl. přenesená",J178,0)</f>
        <v>0</v>
      </c>
      <c r="BH178" s="213">
        <f>IF(N178="sníž. přenesená",J178,0)</f>
        <v>0</v>
      </c>
      <c r="BI178" s="213">
        <f>IF(N178="nulová",J178,0)</f>
        <v>0</v>
      </c>
      <c r="BJ178" s="14" t="s">
        <v>114</v>
      </c>
      <c r="BK178" s="213">
        <f>ROUND(I178*H178,2)</f>
        <v>503.08999999999998</v>
      </c>
      <c r="BL178" s="14" t="s">
        <v>139</v>
      </c>
      <c r="BM178" s="212" t="s">
        <v>252</v>
      </c>
    </row>
    <row r="179" s="2" customFormat="1">
      <c r="A179" s="29"/>
      <c r="B179" s="30"/>
      <c r="C179" s="31"/>
      <c r="D179" s="214" t="s">
        <v>116</v>
      </c>
      <c r="E179" s="31"/>
      <c r="F179" s="215" t="s">
        <v>253</v>
      </c>
      <c r="G179" s="31"/>
      <c r="H179" s="31"/>
      <c r="I179" s="31"/>
      <c r="J179" s="31"/>
      <c r="K179" s="31"/>
      <c r="L179" s="35"/>
      <c r="M179" s="216"/>
      <c r="N179" s="217"/>
      <c r="O179" s="81"/>
      <c r="P179" s="81"/>
      <c r="Q179" s="81"/>
      <c r="R179" s="81"/>
      <c r="S179" s="81"/>
      <c r="T179" s="82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T179" s="14" t="s">
        <v>116</v>
      </c>
      <c r="AU179" s="14" t="s">
        <v>114</v>
      </c>
    </row>
    <row r="180" s="12" customFormat="1" ht="22.8" customHeight="1">
      <c r="A180" s="12"/>
      <c r="B180" s="186"/>
      <c r="C180" s="187"/>
      <c r="D180" s="188" t="s">
        <v>69</v>
      </c>
      <c r="E180" s="199" t="s">
        <v>254</v>
      </c>
      <c r="F180" s="199" t="s">
        <v>255</v>
      </c>
      <c r="G180" s="187"/>
      <c r="H180" s="187"/>
      <c r="I180" s="187"/>
      <c r="J180" s="200">
        <f>BK180</f>
        <v>123326.12</v>
      </c>
      <c r="K180" s="187"/>
      <c r="L180" s="191"/>
      <c r="M180" s="192"/>
      <c r="N180" s="193"/>
      <c r="O180" s="193"/>
      <c r="P180" s="194">
        <f>SUM(P181:P186)</f>
        <v>56.140000000000001</v>
      </c>
      <c r="Q180" s="193"/>
      <c r="R180" s="194">
        <f>SUM(R181:R186)</f>
        <v>0.29715999999999998</v>
      </c>
      <c r="S180" s="193"/>
      <c r="T180" s="195">
        <f>SUM(T181:T186)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96" t="s">
        <v>114</v>
      </c>
      <c r="AT180" s="197" t="s">
        <v>69</v>
      </c>
      <c r="AU180" s="197" t="s">
        <v>75</v>
      </c>
      <c r="AY180" s="196" t="s">
        <v>105</v>
      </c>
      <c r="BK180" s="198">
        <f>SUM(BK181:BK186)</f>
        <v>123326.12</v>
      </c>
    </row>
    <row r="181" s="2" customFormat="1" ht="23.68696" customHeight="1">
      <c r="A181" s="29"/>
      <c r="B181" s="30"/>
      <c r="C181" s="201" t="s">
        <v>256</v>
      </c>
      <c r="D181" s="201" t="s">
        <v>109</v>
      </c>
      <c r="E181" s="202" t="s">
        <v>257</v>
      </c>
      <c r="F181" s="203" t="s">
        <v>258</v>
      </c>
      <c r="G181" s="204" t="s">
        <v>187</v>
      </c>
      <c r="H181" s="205">
        <v>68</v>
      </c>
      <c r="I181" s="206">
        <v>1701.4400000000001</v>
      </c>
      <c r="J181" s="206">
        <f>ROUND(I181*H181,2)</f>
        <v>115697.92</v>
      </c>
      <c r="K181" s="207"/>
      <c r="L181" s="35"/>
      <c r="M181" s="208" t="s">
        <v>1</v>
      </c>
      <c r="N181" s="209" t="s">
        <v>36</v>
      </c>
      <c r="O181" s="210">
        <v>0.77500000000000002</v>
      </c>
      <c r="P181" s="210">
        <f>O181*H181</f>
        <v>52.700000000000003</v>
      </c>
      <c r="Q181" s="210">
        <v>0.0043699999999999998</v>
      </c>
      <c r="R181" s="210">
        <f>Q181*H181</f>
        <v>0.29715999999999998</v>
      </c>
      <c r="S181" s="210">
        <v>0</v>
      </c>
      <c r="T181" s="211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212" t="s">
        <v>139</v>
      </c>
      <c r="AT181" s="212" t="s">
        <v>109</v>
      </c>
      <c r="AU181" s="212" t="s">
        <v>114</v>
      </c>
      <c r="AY181" s="14" t="s">
        <v>105</v>
      </c>
      <c r="BE181" s="213">
        <f>IF(N181="základní",J181,0)</f>
        <v>0</v>
      </c>
      <c r="BF181" s="213">
        <f>IF(N181="snížená",J181,0)</f>
        <v>115697.92</v>
      </c>
      <c r="BG181" s="213">
        <f>IF(N181="zákl. přenesená",J181,0)</f>
        <v>0</v>
      </c>
      <c r="BH181" s="213">
        <f>IF(N181="sníž. přenesená",J181,0)</f>
        <v>0</v>
      </c>
      <c r="BI181" s="213">
        <f>IF(N181="nulová",J181,0)</f>
        <v>0</v>
      </c>
      <c r="BJ181" s="14" t="s">
        <v>114</v>
      </c>
      <c r="BK181" s="213">
        <f>ROUND(I181*H181,2)</f>
        <v>115697.92</v>
      </c>
      <c r="BL181" s="14" t="s">
        <v>139</v>
      </c>
      <c r="BM181" s="212" t="s">
        <v>259</v>
      </c>
    </row>
    <row r="182" s="2" customFormat="1">
      <c r="A182" s="29"/>
      <c r="B182" s="30"/>
      <c r="C182" s="31"/>
      <c r="D182" s="214" t="s">
        <v>116</v>
      </c>
      <c r="E182" s="31"/>
      <c r="F182" s="215" t="s">
        <v>258</v>
      </c>
      <c r="G182" s="31"/>
      <c r="H182" s="31"/>
      <c r="I182" s="31"/>
      <c r="J182" s="31"/>
      <c r="K182" s="31"/>
      <c r="L182" s="35"/>
      <c r="M182" s="216"/>
      <c r="N182" s="217"/>
      <c r="O182" s="81"/>
      <c r="P182" s="81"/>
      <c r="Q182" s="81"/>
      <c r="R182" s="81"/>
      <c r="S182" s="81"/>
      <c r="T182" s="82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T182" s="14" t="s">
        <v>116</v>
      </c>
      <c r="AU182" s="14" t="s">
        <v>114</v>
      </c>
    </row>
    <row r="183" s="2" customFormat="1" ht="31.93044" customHeight="1">
      <c r="A183" s="29"/>
      <c r="B183" s="30"/>
      <c r="C183" s="201" t="s">
        <v>139</v>
      </c>
      <c r="D183" s="201" t="s">
        <v>109</v>
      </c>
      <c r="E183" s="202" t="s">
        <v>260</v>
      </c>
      <c r="F183" s="203" t="s">
        <v>261</v>
      </c>
      <c r="G183" s="204" t="s">
        <v>168</v>
      </c>
      <c r="H183" s="205">
        <v>8</v>
      </c>
      <c r="I183" s="206">
        <v>617.99000000000001</v>
      </c>
      <c r="J183" s="206">
        <f>ROUND(I183*H183,2)</f>
        <v>4943.9200000000001</v>
      </c>
      <c r="K183" s="207"/>
      <c r="L183" s="35"/>
      <c r="M183" s="208" t="s">
        <v>1</v>
      </c>
      <c r="N183" s="209" t="s">
        <v>36</v>
      </c>
      <c r="O183" s="210">
        <v>0.42999999999999999</v>
      </c>
      <c r="P183" s="210">
        <f>O183*H183</f>
        <v>3.4399999999999999</v>
      </c>
      <c r="Q183" s="210">
        <v>0</v>
      </c>
      <c r="R183" s="210">
        <f>Q183*H183</f>
        <v>0</v>
      </c>
      <c r="S183" s="210">
        <v>0</v>
      </c>
      <c r="T183" s="211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212" t="s">
        <v>139</v>
      </c>
      <c r="AT183" s="212" t="s">
        <v>109</v>
      </c>
      <c r="AU183" s="212" t="s">
        <v>114</v>
      </c>
      <c r="AY183" s="14" t="s">
        <v>105</v>
      </c>
      <c r="BE183" s="213">
        <f>IF(N183="základní",J183,0)</f>
        <v>0</v>
      </c>
      <c r="BF183" s="213">
        <f>IF(N183="snížená",J183,0)</f>
        <v>4943.9200000000001</v>
      </c>
      <c r="BG183" s="213">
        <f>IF(N183="zákl. přenesená",J183,0)</f>
        <v>0</v>
      </c>
      <c r="BH183" s="213">
        <f>IF(N183="sníž. přenesená",J183,0)</f>
        <v>0</v>
      </c>
      <c r="BI183" s="213">
        <f>IF(N183="nulová",J183,0)</f>
        <v>0</v>
      </c>
      <c r="BJ183" s="14" t="s">
        <v>114</v>
      </c>
      <c r="BK183" s="213">
        <f>ROUND(I183*H183,2)</f>
        <v>4943.9200000000001</v>
      </c>
      <c r="BL183" s="14" t="s">
        <v>139</v>
      </c>
      <c r="BM183" s="212" t="s">
        <v>262</v>
      </c>
    </row>
    <row r="184" s="2" customFormat="1">
      <c r="A184" s="29"/>
      <c r="B184" s="30"/>
      <c r="C184" s="31"/>
      <c r="D184" s="214" t="s">
        <v>116</v>
      </c>
      <c r="E184" s="31"/>
      <c r="F184" s="215" t="s">
        <v>263</v>
      </c>
      <c r="G184" s="31"/>
      <c r="H184" s="31"/>
      <c r="I184" s="31"/>
      <c r="J184" s="31"/>
      <c r="K184" s="31"/>
      <c r="L184" s="35"/>
      <c r="M184" s="216"/>
      <c r="N184" s="217"/>
      <c r="O184" s="81"/>
      <c r="P184" s="81"/>
      <c r="Q184" s="81"/>
      <c r="R184" s="81"/>
      <c r="S184" s="81"/>
      <c r="T184" s="82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T184" s="14" t="s">
        <v>116</v>
      </c>
      <c r="AU184" s="14" t="s">
        <v>114</v>
      </c>
    </row>
    <row r="185" s="2" customFormat="1" ht="23.68696" customHeight="1">
      <c r="A185" s="29"/>
      <c r="B185" s="30"/>
      <c r="C185" s="201" t="s">
        <v>264</v>
      </c>
      <c r="D185" s="201" t="s">
        <v>109</v>
      </c>
      <c r="E185" s="202" t="s">
        <v>265</v>
      </c>
      <c r="F185" s="203" t="s">
        <v>266</v>
      </c>
      <c r="G185" s="204" t="s">
        <v>217</v>
      </c>
      <c r="H185" s="205">
        <v>1206.4179999999999</v>
      </c>
      <c r="I185" s="206">
        <v>2.2250000000000001</v>
      </c>
      <c r="J185" s="206">
        <f>ROUND(I185*H185,2)</f>
        <v>2684.2800000000002</v>
      </c>
      <c r="K185" s="207"/>
      <c r="L185" s="35"/>
      <c r="M185" s="208" t="s">
        <v>1</v>
      </c>
      <c r="N185" s="209" t="s">
        <v>36</v>
      </c>
      <c r="O185" s="210">
        <v>0</v>
      </c>
      <c r="P185" s="210">
        <f>O185*H185</f>
        <v>0</v>
      </c>
      <c r="Q185" s="210">
        <v>0</v>
      </c>
      <c r="R185" s="210">
        <f>Q185*H185</f>
        <v>0</v>
      </c>
      <c r="S185" s="210">
        <v>0</v>
      </c>
      <c r="T185" s="211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212" t="s">
        <v>139</v>
      </c>
      <c r="AT185" s="212" t="s">
        <v>109</v>
      </c>
      <c r="AU185" s="212" t="s">
        <v>114</v>
      </c>
      <c r="AY185" s="14" t="s">
        <v>105</v>
      </c>
      <c r="BE185" s="213">
        <f>IF(N185="základní",J185,0)</f>
        <v>0</v>
      </c>
      <c r="BF185" s="213">
        <f>IF(N185="snížená",J185,0)</f>
        <v>2684.2800000000002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14" t="s">
        <v>114</v>
      </c>
      <c r="BK185" s="213">
        <f>ROUND(I185*H185,2)</f>
        <v>2684.2800000000002</v>
      </c>
      <c r="BL185" s="14" t="s">
        <v>139</v>
      </c>
      <c r="BM185" s="212" t="s">
        <v>267</v>
      </c>
    </row>
    <row r="186" s="2" customFormat="1">
      <c r="A186" s="29"/>
      <c r="B186" s="30"/>
      <c r="C186" s="31"/>
      <c r="D186" s="214" t="s">
        <v>116</v>
      </c>
      <c r="E186" s="31"/>
      <c r="F186" s="215" t="s">
        <v>268</v>
      </c>
      <c r="G186" s="31"/>
      <c r="H186" s="31"/>
      <c r="I186" s="31"/>
      <c r="J186" s="31"/>
      <c r="K186" s="31"/>
      <c r="L186" s="35"/>
      <c r="M186" s="228"/>
      <c r="N186" s="229"/>
      <c r="O186" s="230"/>
      <c r="P186" s="230"/>
      <c r="Q186" s="230"/>
      <c r="R186" s="230"/>
      <c r="S186" s="230"/>
      <c r="T186" s="231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T186" s="14" t="s">
        <v>116</v>
      </c>
      <c r="AU186" s="14" t="s">
        <v>114</v>
      </c>
    </row>
    <row r="187" s="2" customFormat="1" ht="6.96" customHeight="1">
      <c r="A187" s="29"/>
      <c r="B187" s="56"/>
      <c r="C187" s="57"/>
      <c r="D187" s="57"/>
      <c r="E187" s="57"/>
      <c r="F187" s="57"/>
      <c r="G187" s="57"/>
      <c r="H187" s="57"/>
      <c r="I187" s="57"/>
      <c r="J187" s="57"/>
      <c r="K187" s="57"/>
      <c r="L187" s="35"/>
      <c r="M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</row>
  </sheetData>
  <sheetProtection sheet="1" autoFilter="0" formatColumns="0" formatRows="0" objects="1" scenarios="1" spinCount="100000" saltValue="EiVL7CWvEdsYmdWV8adapOnm504B5hADArBJVFUCyfBZyZrCszM+FBJniUbxSXiXT/KJNyYkmxi1wcf/a2w4iQ==" hashValue="GTROYlWAapTlC0avsI7J1uxyW5gF9KLwldVzRNf1Grgc8nxE6W6f2gFmr5UB8MDbrkQga4x50mvdhg9hUgX7LQ==" algorithmName="SHA-512" password="CC35"/>
  <autoFilter ref="C118:K186"/>
  <mergeCells count="6">
    <mergeCell ref="E7:H7"/>
    <mergeCell ref="E16:H16"/>
    <mergeCell ref="E25:H25"/>
    <mergeCell ref="E85:H85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Bláha</dc:creator>
  <cp:lastModifiedBy>Petr Bláha</cp:lastModifiedBy>
  <dcterms:created xsi:type="dcterms:W3CDTF">2025-03-07T13:37:35Z</dcterms:created>
  <dcterms:modified xsi:type="dcterms:W3CDTF">2025-03-07T13:37:37Z</dcterms:modified>
</cp:coreProperties>
</file>